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PMB-PPDB\Template Simulasi Seleksi\3 Jalur Prestasi\"/>
    </mc:Choice>
  </mc:AlternateContent>
  <xr:revisionPtr revIDLastSave="0" documentId="13_ncr:1_{8AE6A8DF-A8F1-442D-B30D-38234D388D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si" sheetId="5" r:id="rId1"/>
    <sheet name="Hitung Kuota Per Jalur" sheetId="6" r:id="rId2"/>
    <sheet name="Referensi" sheetId="2" r:id="rId3"/>
    <sheet name="Lembar Kerja Seleksi" sheetId="4" r:id="rId4"/>
    <sheet name="Hasil Seleksi" sheetId="7" r:id="rId5"/>
  </sheets>
  <definedNames>
    <definedName name="_xlnm._FilterDatabase" localSheetId="4" hidden="1">'Hasil Seleksi'!$A$13:$P$82</definedName>
    <definedName name="_xlnm._FilterDatabase" localSheetId="3" hidden="1">'Lembar Kerja Seleksi'!$A$14:$AC$83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G5" i="6" l="1"/>
  <c r="F5" i="6"/>
  <c r="E5" i="6"/>
  <c r="D5" i="6"/>
  <c r="H5" i="6" s="1"/>
  <c r="P17" i="4" l="1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T83" i="4" l="1"/>
  <c r="S83" i="4"/>
  <c r="I83" i="4"/>
  <c r="H83" i="4"/>
  <c r="E83" i="4"/>
  <c r="T82" i="4"/>
  <c r="S82" i="4"/>
  <c r="I82" i="4"/>
  <c r="H82" i="4"/>
  <c r="E82" i="4"/>
  <c r="T81" i="4"/>
  <c r="S81" i="4"/>
  <c r="I81" i="4"/>
  <c r="H81" i="4"/>
  <c r="E81" i="4"/>
  <c r="T80" i="4"/>
  <c r="S80" i="4"/>
  <c r="I80" i="4"/>
  <c r="H80" i="4"/>
  <c r="E80" i="4"/>
  <c r="T79" i="4"/>
  <c r="S79" i="4"/>
  <c r="I79" i="4"/>
  <c r="H79" i="4"/>
  <c r="E79" i="4"/>
  <c r="T78" i="4"/>
  <c r="S78" i="4"/>
  <c r="I78" i="4"/>
  <c r="H78" i="4"/>
  <c r="E78" i="4"/>
  <c r="T77" i="4"/>
  <c r="S77" i="4"/>
  <c r="I77" i="4"/>
  <c r="H77" i="4"/>
  <c r="E77" i="4"/>
  <c r="T76" i="4"/>
  <c r="S76" i="4"/>
  <c r="I76" i="4"/>
  <c r="H76" i="4"/>
  <c r="E76" i="4"/>
  <c r="T75" i="4"/>
  <c r="S75" i="4"/>
  <c r="I75" i="4"/>
  <c r="H75" i="4"/>
  <c r="E75" i="4"/>
  <c r="T74" i="4"/>
  <c r="S74" i="4"/>
  <c r="I74" i="4"/>
  <c r="H74" i="4"/>
  <c r="E74" i="4"/>
  <c r="T73" i="4"/>
  <c r="S73" i="4"/>
  <c r="I73" i="4"/>
  <c r="H73" i="4"/>
  <c r="E73" i="4"/>
  <c r="T72" i="4"/>
  <c r="S72" i="4"/>
  <c r="I72" i="4"/>
  <c r="H72" i="4"/>
  <c r="E72" i="4"/>
  <c r="T71" i="4"/>
  <c r="S71" i="4"/>
  <c r="I71" i="4"/>
  <c r="H71" i="4"/>
  <c r="E71" i="4"/>
  <c r="T70" i="4"/>
  <c r="S70" i="4"/>
  <c r="I70" i="4"/>
  <c r="H70" i="4"/>
  <c r="E70" i="4"/>
  <c r="T69" i="4"/>
  <c r="S69" i="4"/>
  <c r="I69" i="4"/>
  <c r="H69" i="4"/>
  <c r="E69" i="4"/>
  <c r="T68" i="4"/>
  <c r="S68" i="4"/>
  <c r="I68" i="4"/>
  <c r="H68" i="4"/>
  <c r="E68" i="4"/>
  <c r="T67" i="4"/>
  <c r="S67" i="4"/>
  <c r="I67" i="4"/>
  <c r="H67" i="4"/>
  <c r="E67" i="4"/>
  <c r="T66" i="4"/>
  <c r="S66" i="4"/>
  <c r="I66" i="4"/>
  <c r="H66" i="4"/>
  <c r="E66" i="4"/>
  <c r="T65" i="4"/>
  <c r="S65" i="4"/>
  <c r="I65" i="4"/>
  <c r="H65" i="4"/>
  <c r="E65" i="4"/>
  <c r="T64" i="4"/>
  <c r="S64" i="4"/>
  <c r="I64" i="4"/>
  <c r="H64" i="4"/>
  <c r="E64" i="4"/>
  <c r="T63" i="4"/>
  <c r="S63" i="4"/>
  <c r="I63" i="4"/>
  <c r="H63" i="4"/>
  <c r="E63" i="4"/>
  <c r="T62" i="4"/>
  <c r="S62" i="4"/>
  <c r="I62" i="4"/>
  <c r="H62" i="4"/>
  <c r="E62" i="4"/>
  <c r="T61" i="4"/>
  <c r="S61" i="4"/>
  <c r="I61" i="4"/>
  <c r="H61" i="4"/>
  <c r="E61" i="4"/>
  <c r="T60" i="4"/>
  <c r="S60" i="4"/>
  <c r="I60" i="4"/>
  <c r="H60" i="4"/>
  <c r="E60" i="4"/>
  <c r="T59" i="4"/>
  <c r="S59" i="4"/>
  <c r="I59" i="4"/>
  <c r="H59" i="4"/>
  <c r="E59" i="4"/>
  <c r="T58" i="4"/>
  <c r="S58" i="4"/>
  <c r="I58" i="4"/>
  <c r="H58" i="4"/>
  <c r="E58" i="4"/>
  <c r="T57" i="4"/>
  <c r="S57" i="4"/>
  <c r="I57" i="4"/>
  <c r="H57" i="4"/>
  <c r="E57" i="4"/>
  <c r="T56" i="4"/>
  <c r="S56" i="4"/>
  <c r="I56" i="4"/>
  <c r="H56" i="4"/>
  <c r="E56" i="4"/>
  <c r="T55" i="4"/>
  <c r="S55" i="4"/>
  <c r="I55" i="4"/>
  <c r="H55" i="4"/>
  <c r="E55" i="4"/>
  <c r="T54" i="4"/>
  <c r="S54" i="4"/>
  <c r="I54" i="4"/>
  <c r="H54" i="4"/>
  <c r="E54" i="4"/>
  <c r="T53" i="4"/>
  <c r="S53" i="4"/>
  <c r="I53" i="4"/>
  <c r="H53" i="4"/>
  <c r="E53" i="4"/>
  <c r="T52" i="4"/>
  <c r="S52" i="4"/>
  <c r="I52" i="4"/>
  <c r="H52" i="4"/>
  <c r="E52" i="4"/>
  <c r="T51" i="4"/>
  <c r="S51" i="4"/>
  <c r="I51" i="4"/>
  <c r="H51" i="4"/>
  <c r="E51" i="4"/>
  <c r="T50" i="4"/>
  <c r="S50" i="4"/>
  <c r="I50" i="4"/>
  <c r="H50" i="4"/>
  <c r="E50" i="4"/>
  <c r="T49" i="4"/>
  <c r="S49" i="4"/>
  <c r="I49" i="4"/>
  <c r="H49" i="4"/>
  <c r="E49" i="4"/>
  <c r="T48" i="4"/>
  <c r="S48" i="4"/>
  <c r="I48" i="4"/>
  <c r="H48" i="4"/>
  <c r="E48" i="4"/>
  <c r="T47" i="4"/>
  <c r="S47" i="4"/>
  <c r="I47" i="4"/>
  <c r="H47" i="4"/>
  <c r="E47" i="4"/>
  <c r="T46" i="4"/>
  <c r="S46" i="4"/>
  <c r="I46" i="4"/>
  <c r="H46" i="4"/>
  <c r="E46" i="4"/>
  <c r="T45" i="4"/>
  <c r="S45" i="4"/>
  <c r="I45" i="4"/>
  <c r="H45" i="4"/>
  <c r="E45" i="4"/>
  <c r="T44" i="4"/>
  <c r="S44" i="4"/>
  <c r="I44" i="4"/>
  <c r="H44" i="4"/>
  <c r="E44" i="4"/>
  <c r="T43" i="4"/>
  <c r="S43" i="4"/>
  <c r="I43" i="4"/>
  <c r="H43" i="4"/>
  <c r="E43" i="4"/>
  <c r="T42" i="4"/>
  <c r="S42" i="4"/>
  <c r="I42" i="4"/>
  <c r="H42" i="4"/>
  <c r="E42" i="4"/>
  <c r="T41" i="4"/>
  <c r="S41" i="4"/>
  <c r="I41" i="4"/>
  <c r="H41" i="4"/>
  <c r="E41" i="4"/>
  <c r="T40" i="4"/>
  <c r="S40" i="4"/>
  <c r="I40" i="4"/>
  <c r="H40" i="4"/>
  <c r="E40" i="4"/>
  <c r="T39" i="4"/>
  <c r="S39" i="4"/>
  <c r="I39" i="4"/>
  <c r="H39" i="4"/>
  <c r="E39" i="4"/>
  <c r="T38" i="4"/>
  <c r="S38" i="4"/>
  <c r="I38" i="4"/>
  <c r="H38" i="4"/>
  <c r="E38" i="4"/>
  <c r="T37" i="4"/>
  <c r="S37" i="4"/>
  <c r="I37" i="4"/>
  <c r="H37" i="4"/>
  <c r="E37" i="4"/>
  <c r="T36" i="4"/>
  <c r="S36" i="4"/>
  <c r="I36" i="4"/>
  <c r="H36" i="4"/>
  <c r="E36" i="4"/>
  <c r="T35" i="4"/>
  <c r="S35" i="4"/>
  <c r="I35" i="4"/>
  <c r="H35" i="4"/>
  <c r="E35" i="4"/>
  <c r="T34" i="4"/>
  <c r="S34" i="4"/>
  <c r="I34" i="4"/>
  <c r="H34" i="4"/>
  <c r="E34" i="4"/>
  <c r="T33" i="4"/>
  <c r="S33" i="4"/>
  <c r="I33" i="4"/>
  <c r="H33" i="4"/>
  <c r="E33" i="4"/>
  <c r="T32" i="4"/>
  <c r="S32" i="4"/>
  <c r="I32" i="4"/>
  <c r="H32" i="4"/>
  <c r="E32" i="4"/>
  <c r="T31" i="4"/>
  <c r="S31" i="4"/>
  <c r="I31" i="4"/>
  <c r="H31" i="4"/>
  <c r="E31" i="4"/>
  <c r="T30" i="4"/>
  <c r="S30" i="4"/>
  <c r="I30" i="4"/>
  <c r="H30" i="4"/>
  <c r="E30" i="4"/>
  <c r="T29" i="4"/>
  <c r="S29" i="4"/>
  <c r="I29" i="4"/>
  <c r="H29" i="4"/>
  <c r="E29" i="4"/>
  <c r="T28" i="4"/>
  <c r="S28" i="4"/>
  <c r="I28" i="4"/>
  <c r="H28" i="4"/>
  <c r="E28" i="4"/>
  <c r="T27" i="4"/>
  <c r="S27" i="4"/>
  <c r="I27" i="4"/>
  <c r="H27" i="4"/>
  <c r="E27" i="4"/>
  <c r="T26" i="4"/>
  <c r="S26" i="4"/>
  <c r="I26" i="4"/>
  <c r="H26" i="4"/>
  <c r="E26" i="4"/>
  <c r="T25" i="4"/>
  <c r="S25" i="4"/>
  <c r="I25" i="4"/>
  <c r="H25" i="4"/>
  <c r="E25" i="4"/>
  <c r="T24" i="4"/>
  <c r="S24" i="4"/>
  <c r="I24" i="4"/>
  <c r="H24" i="4"/>
  <c r="E24" i="4"/>
  <c r="T23" i="4"/>
  <c r="S23" i="4"/>
  <c r="I23" i="4"/>
  <c r="H23" i="4"/>
  <c r="E23" i="4"/>
  <c r="T22" i="4"/>
  <c r="S22" i="4"/>
  <c r="I22" i="4"/>
  <c r="H22" i="4"/>
  <c r="E22" i="4"/>
  <c r="T21" i="4"/>
  <c r="S21" i="4"/>
  <c r="I21" i="4"/>
  <c r="H21" i="4"/>
  <c r="E21" i="4"/>
  <c r="T20" i="4"/>
  <c r="S20" i="4"/>
  <c r="I20" i="4"/>
  <c r="H20" i="4"/>
  <c r="E20" i="4"/>
  <c r="T19" i="4"/>
  <c r="S19" i="4"/>
  <c r="I19" i="4"/>
  <c r="H19" i="4"/>
  <c r="E19" i="4"/>
  <c r="T18" i="4"/>
  <c r="S18" i="4"/>
  <c r="I18" i="4"/>
  <c r="H18" i="4"/>
  <c r="E18" i="4"/>
  <c r="T17" i="4"/>
  <c r="S17" i="4"/>
  <c r="I17" i="4"/>
  <c r="H17" i="4"/>
  <c r="J21" i="4" l="1"/>
  <c r="N21" i="4" s="1"/>
  <c r="J25" i="4"/>
  <c r="N25" i="4" s="1"/>
  <c r="J28" i="4"/>
  <c r="N28" i="4" s="1"/>
  <c r="J35" i="4"/>
  <c r="N35" i="4" s="1"/>
  <c r="J39" i="4"/>
  <c r="N39" i="4" s="1"/>
  <c r="J40" i="4"/>
  <c r="N40" i="4" s="1"/>
  <c r="U53" i="4"/>
  <c r="Y53" i="4" s="1"/>
  <c r="U54" i="4"/>
  <c r="Y54" i="4" s="1"/>
  <c r="U57" i="4"/>
  <c r="Y57" i="4" s="1"/>
  <c r="J63" i="4"/>
  <c r="N63" i="4" s="1"/>
  <c r="J64" i="4"/>
  <c r="N64" i="4" s="1"/>
  <c r="J68" i="4"/>
  <c r="N68" i="4" s="1"/>
  <c r="J71" i="4"/>
  <c r="N71" i="4" s="1"/>
  <c r="J74" i="4"/>
  <c r="N74" i="4" s="1"/>
  <c r="J78" i="4"/>
  <c r="N78" i="4" s="1"/>
  <c r="J80" i="4"/>
  <c r="N80" i="4" s="1"/>
  <c r="J81" i="4"/>
  <c r="N81" i="4" s="1"/>
  <c r="U59" i="4"/>
  <c r="Y59" i="4" s="1"/>
  <c r="U61" i="4"/>
  <c r="Y61" i="4" s="1"/>
  <c r="U62" i="4"/>
  <c r="Y62" i="4" s="1"/>
  <c r="U65" i="4"/>
  <c r="Y65" i="4" s="1"/>
  <c r="U67" i="4"/>
  <c r="Y67" i="4" s="1"/>
  <c r="U69" i="4"/>
  <c r="Y69" i="4" s="1"/>
  <c r="U70" i="4"/>
  <c r="Y70" i="4" s="1"/>
  <c r="U73" i="4"/>
  <c r="Y73" i="4" s="1"/>
  <c r="U75" i="4"/>
  <c r="Y75" i="4" s="1"/>
  <c r="U77" i="4"/>
  <c r="Y77" i="4" s="1"/>
  <c r="U78" i="4"/>
  <c r="Y78" i="4" s="1"/>
  <c r="U81" i="4"/>
  <c r="Y81" i="4" s="1"/>
  <c r="U83" i="4"/>
  <c r="Y83" i="4" s="1"/>
  <c r="U21" i="4"/>
  <c r="Y21" i="4" s="1"/>
  <c r="Z21" i="4" s="1"/>
  <c r="U23" i="4"/>
  <c r="Y23" i="4" s="1"/>
  <c r="U25" i="4"/>
  <c r="Y25" i="4" s="1"/>
  <c r="U33" i="4"/>
  <c r="Y33" i="4" s="1"/>
  <c r="U35" i="4"/>
  <c r="Y35" i="4" s="1"/>
  <c r="U36" i="4"/>
  <c r="Y36" i="4" s="1"/>
  <c r="U39" i="4"/>
  <c r="Y39" i="4" s="1"/>
  <c r="U41" i="4"/>
  <c r="Y41" i="4" s="1"/>
  <c r="U43" i="4"/>
  <c r="Y43" i="4" s="1"/>
  <c r="U44" i="4"/>
  <c r="Y44" i="4" s="1"/>
  <c r="J17" i="4"/>
  <c r="U22" i="4"/>
  <c r="Y22" i="4" s="1"/>
  <c r="J23" i="4"/>
  <c r="N23" i="4" s="1"/>
  <c r="U24" i="4"/>
  <c r="Y24" i="4" s="1"/>
  <c r="U26" i="4"/>
  <c r="Y26" i="4" s="1"/>
  <c r="U30" i="4"/>
  <c r="Y30" i="4" s="1"/>
  <c r="J31" i="4"/>
  <c r="N31" i="4" s="1"/>
  <c r="U32" i="4"/>
  <c r="Y32" i="4" s="1"/>
  <c r="J34" i="4"/>
  <c r="N34" i="4" s="1"/>
  <c r="J43" i="4"/>
  <c r="N43" i="4" s="1"/>
  <c r="U45" i="4"/>
  <c r="Y45" i="4" s="1"/>
  <c r="J47" i="4"/>
  <c r="N47" i="4" s="1"/>
  <c r="U48" i="4"/>
  <c r="Y48" i="4" s="1"/>
  <c r="U50" i="4"/>
  <c r="Y50" i="4" s="1"/>
  <c r="J51" i="4"/>
  <c r="N51" i="4" s="1"/>
  <c r="J52" i="4"/>
  <c r="N52" i="4" s="1"/>
  <c r="U52" i="4"/>
  <c r="Y52" i="4" s="1"/>
  <c r="J55" i="4"/>
  <c r="N55" i="4" s="1"/>
  <c r="J59" i="4"/>
  <c r="N59" i="4" s="1"/>
  <c r="J66" i="4"/>
  <c r="N66" i="4" s="1"/>
  <c r="J75" i="4"/>
  <c r="N75" i="4" s="1"/>
  <c r="Z75" i="4" s="1"/>
  <c r="U34" i="4"/>
  <c r="Y34" i="4" s="1"/>
  <c r="U42" i="4"/>
  <c r="Y42" i="4" s="1"/>
  <c r="U51" i="4"/>
  <c r="Y51" i="4" s="1"/>
  <c r="U60" i="4"/>
  <c r="Y60" i="4" s="1"/>
  <c r="U68" i="4"/>
  <c r="Y68" i="4" s="1"/>
  <c r="U76" i="4"/>
  <c r="Y76" i="4" s="1"/>
  <c r="U17" i="4"/>
  <c r="Y17" i="4" s="1"/>
  <c r="U18" i="4"/>
  <c r="Y18" i="4" s="1"/>
  <c r="U19" i="4"/>
  <c r="Y19" i="4" s="1"/>
  <c r="U20" i="4"/>
  <c r="Y20" i="4" s="1"/>
  <c r="U31" i="4"/>
  <c r="Y31" i="4" s="1"/>
  <c r="U40" i="4"/>
  <c r="Y40" i="4" s="1"/>
  <c r="U49" i="4"/>
  <c r="Y49" i="4" s="1"/>
  <c r="U58" i="4"/>
  <c r="Y58" i="4" s="1"/>
  <c r="U66" i="4"/>
  <c r="Y66" i="4" s="1"/>
  <c r="U74" i="4"/>
  <c r="Y74" i="4" s="1"/>
  <c r="U82" i="4"/>
  <c r="Y82" i="4" s="1"/>
  <c r="U27" i="4"/>
  <c r="Y27" i="4" s="1"/>
  <c r="U28" i="4"/>
  <c r="Y28" i="4" s="1"/>
  <c r="U29" i="4"/>
  <c r="Y29" i="4" s="1"/>
  <c r="U38" i="4"/>
  <c r="Y38" i="4" s="1"/>
  <c r="U47" i="4"/>
  <c r="Y47" i="4" s="1"/>
  <c r="U56" i="4"/>
  <c r="Y56" i="4" s="1"/>
  <c r="U64" i="4"/>
  <c r="Y64" i="4" s="1"/>
  <c r="Z64" i="4" s="1"/>
  <c r="U72" i="4"/>
  <c r="Y72" i="4" s="1"/>
  <c r="U80" i="4"/>
  <c r="Y80" i="4" s="1"/>
  <c r="U37" i="4"/>
  <c r="Y37" i="4" s="1"/>
  <c r="U46" i="4"/>
  <c r="Y46" i="4" s="1"/>
  <c r="U55" i="4"/>
  <c r="Y55" i="4" s="1"/>
  <c r="U63" i="4"/>
  <c r="Y63" i="4" s="1"/>
  <c r="Z63" i="4" s="1"/>
  <c r="U71" i="4"/>
  <c r="Y71" i="4" s="1"/>
  <c r="U79" i="4"/>
  <c r="Y79" i="4" s="1"/>
  <c r="J82" i="4"/>
  <c r="N82" i="4" s="1"/>
  <c r="Z82" i="4" s="1"/>
  <c r="N17" i="4"/>
  <c r="J36" i="4"/>
  <c r="N36" i="4" s="1"/>
  <c r="J38" i="4"/>
  <c r="N38" i="4" s="1"/>
  <c r="J48" i="4"/>
  <c r="N48" i="4" s="1"/>
  <c r="J50" i="4"/>
  <c r="N50" i="4" s="1"/>
  <c r="J79" i="4"/>
  <c r="N79" i="4" s="1"/>
  <c r="J18" i="4"/>
  <c r="N18" i="4" s="1"/>
  <c r="Z18" i="4" s="1"/>
  <c r="J20" i="4"/>
  <c r="N20" i="4" s="1"/>
  <c r="J67" i="4"/>
  <c r="N67" i="4" s="1"/>
  <c r="J42" i="4"/>
  <c r="N42" i="4" s="1"/>
  <c r="J54" i="4"/>
  <c r="N54" i="4" s="1"/>
  <c r="J32" i="4"/>
  <c r="N32" i="4" s="1"/>
  <c r="J56" i="4"/>
  <c r="N56" i="4" s="1"/>
  <c r="J29" i="4"/>
  <c r="N29" i="4" s="1"/>
  <c r="J30" i="4"/>
  <c r="N30" i="4" s="1"/>
  <c r="J44" i="4"/>
  <c r="N44" i="4" s="1"/>
  <c r="J46" i="4"/>
  <c r="N46" i="4" s="1"/>
  <c r="J60" i="4"/>
  <c r="N60" i="4" s="1"/>
  <c r="J62" i="4"/>
  <c r="N62" i="4" s="1"/>
  <c r="J76" i="4"/>
  <c r="N76" i="4" s="1"/>
  <c r="J77" i="4"/>
  <c r="N77" i="4" s="1"/>
  <c r="J58" i="4"/>
  <c r="N58" i="4" s="1"/>
  <c r="J72" i="4"/>
  <c r="N72" i="4" s="1"/>
  <c r="J22" i="4"/>
  <c r="N22" i="4" s="1"/>
  <c r="Z22" i="4" s="1"/>
  <c r="J70" i="4"/>
  <c r="N70" i="4" s="1"/>
  <c r="J24" i="4"/>
  <c r="N24" i="4" s="1"/>
  <c r="J19" i="4"/>
  <c r="N19" i="4" s="1"/>
  <c r="J65" i="4"/>
  <c r="N65" i="4" s="1"/>
  <c r="J69" i="4"/>
  <c r="N69" i="4" s="1"/>
  <c r="J73" i="4"/>
  <c r="N73" i="4" s="1"/>
  <c r="Z73" i="4" s="1"/>
  <c r="J33" i="4"/>
  <c r="N33" i="4" s="1"/>
  <c r="J37" i="4"/>
  <c r="N37" i="4" s="1"/>
  <c r="J41" i="4"/>
  <c r="N41" i="4" s="1"/>
  <c r="J45" i="4"/>
  <c r="N45" i="4" s="1"/>
  <c r="J49" i="4"/>
  <c r="N49" i="4" s="1"/>
  <c r="J53" i="4"/>
  <c r="N53" i="4" s="1"/>
  <c r="J57" i="4"/>
  <c r="N57" i="4" s="1"/>
  <c r="Z57" i="4" s="1"/>
  <c r="J61" i="4"/>
  <c r="N61" i="4" s="1"/>
  <c r="J26" i="4"/>
  <c r="N26" i="4" s="1"/>
  <c r="J27" i="4"/>
  <c r="N27" i="4" s="1"/>
  <c r="J83" i="4"/>
  <c r="N83" i="4" s="1"/>
  <c r="Z71" i="4" l="1"/>
  <c r="Z39" i="4"/>
  <c r="Z68" i="4"/>
  <c r="Z62" i="4"/>
  <c r="Z36" i="4"/>
  <c r="Z25" i="4"/>
  <c r="Z48" i="4"/>
  <c r="Z70" i="4"/>
  <c r="Z80" i="4"/>
  <c r="Z44" i="4"/>
  <c r="Z74" i="4"/>
  <c r="Z53" i="4"/>
  <c r="Z81" i="4"/>
  <c r="Z40" i="4"/>
  <c r="Z83" i="4"/>
  <c r="Z46" i="4"/>
  <c r="Z67" i="4"/>
  <c r="Z61" i="4"/>
  <c r="Z30" i="4"/>
  <c r="Z50" i="4"/>
  <c r="Z59" i="4"/>
  <c r="Z33" i="4"/>
  <c r="Z23" i="4"/>
  <c r="Z78" i="4"/>
  <c r="Z54" i="4"/>
  <c r="Z41" i="4"/>
  <c r="Z37" i="4"/>
  <c r="Z65" i="4"/>
  <c r="Z45" i="4"/>
  <c r="Z24" i="4"/>
  <c r="Z28" i="4"/>
  <c r="Z32" i="4"/>
  <c r="Z26" i="4"/>
  <c r="Z49" i="4"/>
  <c r="Z69" i="4"/>
  <c r="Z72" i="4"/>
  <c r="Z77" i="4"/>
  <c r="Z56" i="4"/>
  <c r="Z38" i="4"/>
  <c r="Z43" i="4"/>
  <c r="Z35" i="4"/>
  <c r="Z27" i="4"/>
  <c r="Z58" i="4"/>
  <c r="Z76" i="4"/>
  <c r="Z60" i="4"/>
  <c r="Z29" i="4"/>
  <c r="Z42" i="4"/>
  <c r="Z79" i="4"/>
  <c r="Z20" i="4"/>
  <c r="Z66" i="4"/>
  <c r="Z55" i="4"/>
  <c r="Z52" i="4"/>
  <c r="Z47" i="4"/>
  <c r="Z19" i="4"/>
  <c r="Z17" i="4"/>
  <c r="AA17" i="4" s="1"/>
  <c r="Z51" i="4"/>
  <c r="Z34" i="4"/>
  <c r="Z31" i="4"/>
  <c r="AB17" i="4" l="1"/>
  <c r="AA38" i="4"/>
  <c r="AB38" i="4" s="1"/>
  <c r="AA83" i="4"/>
  <c r="AB83" i="4" s="1"/>
  <c r="AA24" i="4"/>
  <c r="AB24" i="4" s="1"/>
  <c r="AA68" i="4"/>
  <c r="AB68" i="4" s="1"/>
  <c r="AA60" i="4"/>
  <c r="AB60" i="4" s="1"/>
  <c r="AA59" i="4"/>
  <c r="AB59" i="4" s="1"/>
  <c r="AA76" i="4"/>
  <c r="AB76" i="4" s="1"/>
  <c r="AA50" i="4"/>
  <c r="AB50" i="4" s="1"/>
  <c r="AA39" i="4"/>
  <c r="AB39" i="4" s="1"/>
  <c r="AA55" i="4"/>
  <c r="AB55" i="4" s="1"/>
  <c r="AA58" i="4"/>
  <c r="AB58" i="4" s="1"/>
  <c r="AA69" i="4"/>
  <c r="AB69" i="4" s="1"/>
  <c r="AA37" i="4"/>
  <c r="AB37" i="4" s="1"/>
  <c r="AA30" i="4"/>
  <c r="AB30" i="4" s="1"/>
  <c r="AA74" i="4"/>
  <c r="AB74" i="4" s="1"/>
  <c r="AA36" i="4"/>
  <c r="AB36" i="4" s="1"/>
  <c r="AA73" i="4"/>
  <c r="AB73" i="4" s="1"/>
  <c r="AA23" i="4"/>
  <c r="AB23" i="4" s="1"/>
  <c r="AA19" i="4"/>
  <c r="AB19" i="4" s="1"/>
  <c r="AA33" i="4"/>
  <c r="AB33" i="4" s="1"/>
  <c r="AA70" i="4"/>
  <c r="AB70" i="4" s="1"/>
  <c r="AA77" i="4"/>
  <c r="AB77" i="4" s="1"/>
  <c r="AA71" i="4"/>
  <c r="AB71" i="4" s="1"/>
  <c r="AA72" i="4"/>
  <c r="AB72" i="4" s="1"/>
  <c r="AA65" i="4"/>
  <c r="AB65" i="4" s="1"/>
  <c r="AA53" i="4"/>
  <c r="AB53" i="4" s="1"/>
  <c r="AA21" i="4"/>
  <c r="AB21" i="4" s="1"/>
  <c r="AA31" i="4"/>
  <c r="AB31" i="4" s="1"/>
  <c r="AA66" i="4"/>
  <c r="AB66" i="4" s="1"/>
  <c r="AA27" i="4"/>
  <c r="AB27" i="4" s="1"/>
  <c r="AA49" i="4"/>
  <c r="AB49" i="4" s="1"/>
  <c r="AA41" i="4"/>
  <c r="AB41" i="4" s="1"/>
  <c r="AA61" i="4"/>
  <c r="AB61" i="4" s="1"/>
  <c r="AA82" i="4"/>
  <c r="AB82" i="4" s="1"/>
  <c r="AA63" i="4"/>
  <c r="AB63" i="4" s="1"/>
  <c r="AA75" i="4"/>
  <c r="AB75" i="4" s="1"/>
  <c r="AA42" i="4"/>
  <c r="AB42" i="4" s="1"/>
  <c r="AA80" i="4"/>
  <c r="AB80" i="4" s="1"/>
  <c r="AA56" i="4"/>
  <c r="AB56" i="4" s="1"/>
  <c r="AA47" i="4"/>
  <c r="AB47" i="4" s="1"/>
  <c r="AA81" i="4"/>
  <c r="AB81" i="4" s="1"/>
  <c r="AA52" i="4"/>
  <c r="AB52" i="4" s="1"/>
  <c r="AA20" i="4"/>
  <c r="AB20" i="4" s="1"/>
  <c r="AA26" i="4"/>
  <c r="AB26" i="4" s="1"/>
  <c r="AA67" i="4"/>
  <c r="AB67" i="4" s="1"/>
  <c r="AA44" i="4"/>
  <c r="AB44" i="4" s="1"/>
  <c r="AA57" i="4"/>
  <c r="AB57" i="4" s="1"/>
  <c r="AA18" i="4"/>
  <c r="AB18" i="4" s="1"/>
  <c r="AA28" i="4"/>
  <c r="AB28" i="4" s="1"/>
  <c r="AA62" i="4"/>
  <c r="AB62" i="4" s="1"/>
  <c r="AA29" i="4"/>
  <c r="AB29" i="4" s="1"/>
  <c r="AA40" i="4"/>
  <c r="AB40" i="4" s="1"/>
  <c r="AA45" i="4"/>
  <c r="AB45" i="4" s="1"/>
  <c r="AA48" i="4"/>
  <c r="AB48" i="4" s="1"/>
  <c r="AA34" i="4"/>
  <c r="AB34" i="4" s="1"/>
  <c r="AA35" i="4"/>
  <c r="AB35" i="4" s="1"/>
  <c r="AA54" i="4"/>
  <c r="AB54" i="4" s="1"/>
  <c r="AA51" i="4"/>
  <c r="AB51" i="4" s="1"/>
  <c r="AA79" i="4"/>
  <c r="AB79" i="4" s="1"/>
  <c r="AA43" i="4"/>
  <c r="AB43" i="4" s="1"/>
  <c r="AA32" i="4"/>
  <c r="AB32" i="4" s="1"/>
  <c r="AA78" i="4"/>
  <c r="AB78" i="4" s="1"/>
  <c r="AA46" i="4"/>
  <c r="AB46" i="4" s="1"/>
  <c r="AA22" i="4"/>
  <c r="AB22" i="4" s="1"/>
  <c r="AA64" i="4"/>
  <c r="AB64" i="4" s="1"/>
  <c r="AA25" i="4"/>
  <c r="AB25" i="4" s="1"/>
</calcChain>
</file>

<file path=xl/sharedStrings.xml><?xml version="1.0" encoding="utf-8"?>
<sst xmlns="http://schemas.openxmlformats.org/spreadsheetml/2006/main" count="1075" uniqueCount="193">
  <si>
    <t>PANITIA SISTEM PENERIMAAN MURID BARU</t>
  </si>
  <si>
    <t>…............................................</t>
  </si>
  <si>
    <t>TABEL PENILAIAN/SELEKSI PENERIMAAN MURID BARU</t>
  </si>
  <si>
    <t>No.</t>
  </si>
  <si>
    <t>Nama Calon Murid</t>
  </si>
  <si>
    <t>Peringkat</t>
  </si>
  <si>
    <t>Keterangan</t>
  </si>
  <si>
    <t>Thn</t>
  </si>
  <si>
    <t>Bln</t>
  </si>
  <si>
    <t>Jumlah</t>
  </si>
  <si>
    <t>Si Tj</t>
  </si>
  <si>
    <t>Si Bk</t>
  </si>
  <si>
    <t>Si Hp</t>
  </si>
  <si>
    <t>Si Ie</t>
  </si>
  <si>
    <t>Si Pi</t>
  </si>
  <si>
    <t>Si De</t>
  </si>
  <si>
    <t>Si Sj</t>
  </si>
  <si>
    <t>Si Lp</t>
  </si>
  <si>
    <t>Si Xl</t>
  </si>
  <si>
    <t>Si Ry</t>
  </si>
  <si>
    <t>Si Ir</t>
  </si>
  <si>
    <t>Si Wq</t>
  </si>
  <si>
    <t>Si Kq</t>
  </si>
  <si>
    <t>Si Fj</t>
  </si>
  <si>
    <t>Si Un</t>
  </si>
  <si>
    <t>Si Tn</t>
  </si>
  <si>
    <t>Si Bf</t>
  </si>
  <si>
    <t>Si Rp</t>
  </si>
  <si>
    <t>Si Zm</t>
  </si>
  <si>
    <t>Si Bc</t>
  </si>
  <si>
    <t>Si Oj</t>
  </si>
  <si>
    <t>Si Fs</t>
  </si>
  <si>
    <t>Si Fn</t>
  </si>
  <si>
    <t>Si Tb</t>
  </si>
  <si>
    <t>Si Bm</t>
  </si>
  <si>
    <t>Si Qa</t>
  </si>
  <si>
    <t>Si Lw</t>
  </si>
  <si>
    <t>Si Yn</t>
  </si>
  <si>
    <t>Si Lc</t>
  </si>
  <si>
    <t>Si Lq</t>
  </si>
  <si>
    <t>Si Ol</t>
  </si>
  <si>
    <t>Si Hn</t>
  </si>
  <si>
    <t>Si Wo</t>
  </si>
  <si>
    <t>Si Og</t>
  </si>
  <si>
    <t>Si Ov</t>
  </si>
  <si>
    <t>Si Gt</t>
  </si>
  <si>
    <t>Si Si</t>
  </si>
  <si>
    <t>Si Nj</t>
  </si>
  <si>
    <t>Si Ey</t>
  </si>
  <si>
    <t>Si Pl</t>
  </si>
  <si>
    <t>Si Jv</t>
  </si>
  <si>
    <t>Si Gs</t>
  </si>
  <si>
    <t>Si Rl</t>
  </si>
  <si>
    <t>Si Ho</t>
  </si>
  <si>
    <t xml:space="preserve"> </t>
  </si>
  <si>
    <t>Si Pg</t>
  </si>
  <si>
    <t>Si Uj</t>
  </si>
  <si>
    <t>Si Zw</t>
  </si>
  <si>
    <t>Si Ca</t>
  </si>
  <si>
    <t>Si Pd</t>
  </si>
  <si>
    <t>Si El</t>
  </si>
  <si>
    <t>Si Ym</t>
  </si>
  <si>
    <t>Si Ia</t>
  </si>
  <si>
    <t>Si Da</t>
  </si>
  <si>
    <t>Si Ks</t>
  </si>
  <si>
    <t>Si Id</t>
  </si>
  <si>
    <t>Si Aw</t>
  </si>
  <si>
    <t>Si Eu</t>
  </si>
  <si>
    <t>Si Dr</t>
  </si>
  <si>
    <t>Si Al</t>
  </si>
  <si>
    <t>Si Gl</t>
  </si>
  <si>
    <t>Si Vc</t>
  </si>
  <si>
    <t>Si Hy</t>
  </si>
  <si>
    <t>Si Lo</t>
  </si>
  <si>
    <t>Si Ok</t>
  </si>
  <si>
    <t>Si Fv</t>
  </si>
  <si>
    <t>Si Uo</t>
  </si>
  <si>
    <t>Si Kg</t>
  </si>
  <si>
    <t>…................, …....................... 2025</t>
  </si>
  <si>
    <t>1.</t>
  </si>
  <si>
    <t>2.</t>
  </si>
  <si>
    <t>3.</t>
  </si>
  <si>
    <t>dst</t>
  </si>
  <si>
    <t>[NAMA SEKOLAH MENENGAH PERTAMA ….................................]</t>
  </si>
  <si>
    <r>
      <rPr>
        <sz val="12"/>
        <rFont val="Arial"/>
        <family val="2"/>
      </rPr>
      <t>Jalan …...........................................</t>
    </r>
    <r>
      <rPr>
        <i/>
        <sz val="12"/>
        <rFont val="Arial"/>
        <family val="2"/>
      </rPr>
      <t>.[alamat sekolah]</t>
    </r>
  </si>
  <si>
    <t>JALUR PRESTASI</t>
  </si>
  <si>
    <t xml:space="preserve">Kuota </t>
  </si>
  <si>
    <t>Prestasi Akademik</t>
  </si>
  <si>
    <t>Prestasi Non Akademik</t>
  </si>
  <si>
    <t>Total Skor (Akademik+
Non Akademik)</t>
  </si>
  <si>
    <t>Skor Nilai Rapor</t>
  </si>
  <si>
    <t>Tanggal Sertifikat/Piagam Bidang Sains/ Teknologi/ Riset/ Inovasi/Lainnya</t>
  </si>
  <si>
    <t>Perhitungan Batas Akhir Berlaku Sertifikat/Piagam</t>
  </si>
  <si>
    <t>Tingkat Prestasi</t>
  </si>
  <si>
    <t>Juara</t>
  </si>
  <si>
    <t>Kategori Prestasi</t>
  </si>
  <si>
    <t>Skor Prestasi Akademik</t>
  </si>
  <si>
    <t>Pengalaman Kepengurusan Organisasi Kesiswaan/
Kepanduan</t>
  </si>
  <si>
    <t>Tanggal Sertifikat/
Piagam Bidang Seni/Budaya/Bahasa/
Olahraga/Lainnya</t>
  </si>
  <si>
    <t>Skor Prestasi Non Akademik</t>
  </si>
  <si>
    <t>Tanggal Dasar</t>
  </si>
  <si>
    <t>Berlaku/
Tidak Berlaku</t>
  </si>
  <si>
    <t>Perorangan</t>
  </si>
  <si>
    <t>-</t>
  </si>
  <si>
    <t>Panitia SPMB SMP …........................</t>
  </si>
  <si>
    <t>Juara 1</t>
  </si>
  <si>
    <t>Juara 2</t>
  </si>
  <si>
    <t>Tingkat Provinsi</t>
  </si>
  <si>
    <t>Tingkat Kabupaten</t>
  </si>
  <si>
    <t>Beregu</t>
  </si>
  <si>
    <t>Nilai Rapor 
5 Smt Terakhir</t>
  </si>
  <si>
    <t>Ketua</t>
  </si>
  <si>
    <t xml:space="preserve">Skor Pengalaman </t>
  </si>
  <si>
    <t>Anggota</t>
  </si>
  <si>
    <t>Wakil Ketua/Sekretaris/Bendahara</t>
  </si>
  <si>
    <t>Tingkat Nasional</t>
  </si>
  <si>
    <t>Juara 3</t>
  </si>
  <si>
    <t>Tingkat Internasional</t>
  </si>
  <si>
    <t>TEMPLATE SIMULASI SELEKSI SPMB JENJANG SEKOLAH MENENGAH PERTAMA (SMP)</t>
  </si>
  <si>
    <r>
      <t>Pertama-tama tentukan jumlah kuota sesuai jalur yang tersedia. Contoh pada Sheet "</t>
    </r>
    <r>
      <rPr>
        <b/>
        <sz val="12"/>
        <rFont val="Arial"/>
        <family val="2"/>
      </rPr>
      <t>Hitung Kuota Perjalur</t>
    </r>
    <r>
      <rPr>
        <sz val="12"/>
        <rFont val="Arial"/>
        <family val="2"/>
      </rPr>
      <t>".</t>
    </r>
  </si>
  <si>
    <t>SHEET "LEMBAR KERJA SELEKSI"</t>
  </si>
  <si>
    <r>
      <t>Untuk melakukan seleksi, gunakan Sheet "</t>
    </r>
    <r>
      <rPr>
        <b/>
        <sz val="12"/>
        <color rgb="FF000000"/>
        <rFont val="Arial"/>
        <family val="2"/>
      </rPr>
      <t>Lembar Kerja Seleksi"</t>
    </r>
    <r>
      <rPr>
        <sz val="12"/>
        <color rgb="FF000000"/>
        <rFont val="Arial"/>
        <family val="2"/>
      </rPr>
      <t>.</t>
    </r>
  </si>
  <si>
    <r>
      <t xml:space="preserve">Untuk kolom yang berwarna </t>
    </r>
    <r>
      <rPr>
        <b/>
        <sz val="12"/>
        <color rgb="FF00B050"/>
        <rFont val="Arial"/>
        <family val="2"/>
      </rPr>
      <t>hijau</t>
    </r>
    <r>
      <rPr>
        <sz val="12"/>
        <color rgb="FF000000"/>
        <rFont val="Arial"/>
        <family val="2"/>
      </rPr>
      <t xml:space="preserve"> tidak perlu diganti atau dirubah karena : </t>
    </r>
  </si>
  <si>
    <t xml:space="preserve">1. </t>
  </si>
  <si>
    <t xml:space="preserve">2. </t>
  </si>
  <si>
    <t>Contoh tampilan :</t>
  </si>
  <si>
    <t>Apabila diklik tanda segitiga akan muncul tampilan seperti ini :</t>
  </si>
  <si>
    <t xml:space="preserve">murid yang diisi. Tinggal disesuaikan pada baris awal dan baris akhir ke berapa data calon murid yang diisi pada tabel. </t>
  </si>
  <si>
    <t>kepada Kepala Sekolah untuk ditetapkan sebagai calon murid yang Lolos Seleksi.</t>
  </si>
  <si>
    <t>SHEET "HASIL SELEKSI"</t>
  </si>
  <si>
    <t xml:space="preserve">SHEET "Hasil SeleksiI" merupakan copy-paste dari Sheet "Lembar Kerja Seleksi" yang menyajikan data sesuai </t>
  </si>
  <si>
    <t>Prestasi Akademik (Bidang  sains, teknologi, riset, inovasi, dan/atau bidang akademik lainnya)</t>
  </si>
  <si>
    <t>Skor</t>
  </si>
  <si>
    <t>A.</t>
  </si>
  <si>
    <t>B.</t>
  </si>
  <si>
    <t>C.</t>
  </si>
  <si>
    <t>D.</t>
  </si>
  <si>
    <t>Prestasi Nonakademik (Bidang seni, budaya, bahasa, olahraga, dan/atau prestasi bidang nonakademik lainnya)</t>
  </si>
  <si>
    <t>Kepengurusan</t>
  </si>
  <si>
    <t>1. PRESTASI AKADEMIK</t>
  </si>
  <si>
    <t>2. PRESTASI NON AKADEMIK</t>
  </si>
  <si>
    <t>Contoh penetapan Kuota per Jalur</t>
  </si>
  <si>
    <t>Jenjang</t>
  </si>
  <si>
    <t>Daya Tampung</t>
  </si>
  <si>
    <t>Kuota Jalur</t>
  </si>
  <si>
    <t>Domisili (minimal 40%)</t>
  </si>
  <si>
    <t>Prestasi (minimal 25%)</t>
  </si>
  <si>
    <t>Afirmasi (minimal 20%)</t>
  </si>
  <si>
    <t>Mutasi (maksimal 5%)</t>
  </si>
  <si>
    <t>SMP</t>
  </si>
  <si>
    <t>Bukti atas prestasi diterbitkan paling lama 3 (tiga) tahun sebelum tanggal pendaftaran penerimaan Murid baru.</t>
  </si>
  <si>
    <t>Tanggal pendaftaran berdasarkan Juknis SPMB adalah 23 Juni 2025.</t>
  </si>
  <si>
    <r>
      <t xml:space="preserve">Template Simulasi Seleksi SPMB ini adalah contoh untuk melakukan seleksi SPMB Khusus Jenjang SMP pada </t>
    </r>
    <r>
      <rPr>
        <b/>
        <sz val="12"/>
        <rFont val="Arial"/>
        <family val="2"/>
      </rPr>
      <t>Jalur Prestasi,</t>
    </r>
  </si>
  <si>
    <t>karena di Jenjang SD tidak ada Jalur Prestasi.</t>
  </si>
  <si>
    <t>Pada Sheet tersebut dicontohkan daya tampung keseluruhan sebanyak 128 orang atau 4 rombel dan kuota untuk jalur prestasi</t>
  </si>
  <si>
    <r>
      <t xml:space="preserve">adalah sebanyak </t>
    </r>
    <r>
      <rPr>
        <b/>
        <sz val="12"/>
        <color rgb="FF000000"/>
        <rFont val="Arial"/>
        <family val="2"/>
      </rPr>
      <t>33 orang (26%)</t>
    </r>
    <r>
      <rPr>
        <sz val="12"/>
        <color rgb="FF000000"/>
        <rFont val="Arial"/>
        <family val="2"/>
      </rPr>
      <t xml:space="preserve">. Misalkan ada </t>
    </r>
    <r>
      <rPr>
        <b/>
        <sz val="12"/>
        <color rgb="FF000000"/>
        <rFont val="Arial"/>
        <family val="2"/>
      </rPr>
      <t>67</t>
    </r>
    <r>
      <rPr>
        <sz val="12"/>
        <color rgb="FF000000"/>
        <rFont val="Arial"/>
        <family val="2"/>
      </rPr>
      <t xml:space="preserve"> orang yang mendaftar pada jalur prestasi.</t>
    </r>
  </si>
  <si>
    <t xml:space="preserve">Bagaimana melakukan seleksi dari 67 calon murid baru yang mendaftar untuk mendapatkan calon murid baru sesuai kuota </t>
  </si>
  <si>
    <r>
      <t xml:space="preserve">daya tampung Jalur Prestasi sebanyak </t>
    </r>
    <r>
      <rPr>
        <b/>
        <sz val="12"/>
        <color rgb="FF000000"/>
        <rFont val="Arial"/>
        <family val="2"/>
      </rPr>
      <t>33</t>
    </r>
    <r>
      <rPr>
        <sz val="12"/>
        <color rgb="FF000000"/>
        <rFont val="Arial"/>
        <family val="2"/>
      </rPr>
      <t xml:space="preserve"> orang ?</t>
    </r>
  </si>
  <si>
    <t>Berisi rumus bobot prestasi akademik nilai rapor (Kolom 4).</t>
  </si>
  <si>
    <t>Kolom 7,8, dan 9 akan terisi otomatis apabila kolom 5 diisi.</t>
  </si>
  <si>
    <t>4.</t>
  </si>
  <si>
    <t>Kolom 5 adalah tanggal deterbitkannya sertifikat/piagam prestasi akademik dengan format tanggal dd/mm/yyyy.</t>
  </si>
  <si>
    <t xml:space="preserve">Kolom 6 berisi tanggal maksimal berlakunya bukti atas prestasi akademik berupa sertfikat/piagam (maksimal berlaku 3 </t>
  </si>
  <si>
    <t>tahun sebelum tanggal pendaftaran SPMB.</t>
  </si>
  <si>
    <t>Pilih sesuai prestasi yang dicapai dari calon murid.</t>
  </si>
  <si>
    <t>Kolom 3 sampai dengan 13 adalah kolom untuk penilaian Prestasi Akademik.</t>
  </si>
  <si>
    <t>Kolom 13 ("Skor Orestasi Akademik") akan terisi otomatis apabila baris pada kolom sebelumnya diisi.</t>
  </si>
  <si>
    <t>Kolom 14 sampai dengan 24 adalah kolom penilaian Prestasi Non Akademik.</t>
  </si>
  <si>
    <t xml:space="preserve">Kolom 10,11, dan 12 merupakan teks/daftar dropdown atau teks/daftar otomatis yang dapat dipilih apabila diklik yang isinya </t>
  </si>
  <si>
    <t>berdasarkan  Sheet "Referensi".</t>
  </si>
  <si>
    <t xml:space="preserve">Kolom 14 merupakan teks/daftar dropdown atau teks/daftar otomatis yang dapat dipilih apabila diklik yang isinya </t>
  </si>
  <si>
    <t>Skor Pengalaman kepengurusan dalam organisasi kesiswaan dan organisasi kepanduan</t>
  </si>
  <si>
    <t>Pengalaman kepengurusan dalam organisasi kesiswaan dan organisasi kepanduan.</t>
  </si>
  <si>
    <t>Kolom 16 sampai dengan 24 sama fungsinya sebagaimana kolom pretasi akademik disebutkan di atas.</t>
  </si>
  <si>
    <r>
      <t xml:space="preserve">Untuk Kolom "Peringkat" (Kolom 26) berisi Rumus </t>
    </r>
    <r>
      <rPr>
        <b/>
        <sz val="12"/>
        <color rgb="FF000000"/>
        <rFont val="Arial"/>
        <family val="2"/>
      </rPr>
      <t>=RANK(Z17;$Z$17:$Z$83;0)+COUNTIF($Z$17:Z17;Z17)-1</t>
    </r>
  </si>
  <si>
    <t xml:space="preserve">angka 17 menunjukkan baris awal data calon murid diisi dan angka 83 adalah menunjukan baris akhir dari data calon </t>
  </si>
  <si>
    <t xml:space="preserve">Pada Kolom "Keterangan" (Kolom 27) merupakan pengelompokan dari Kolom "Peringkat" (Kolom 26) dimana calon </t>
  </si>
  <si>
    <t>murid yang termasuk dalam peringkat 1-33 adalah calon murid yang masuk dalam 33 besar yang akan diusulkan</t>
  </si>
  <si>
    <r>
      <t xml:space="preserve">Rumus yang digunakan : </t>
    </r>
    <r>
      <rPr>
        <b/>
        <sz val="12"/>
        <color rgb="FF000000"/>
        <rFont val="Arial"/>
        <family val="2"/>
      </rPr>
      <t>=IF(RANK(AA17;$AA$17:$AA$83;1)&lt;=33;"Masuk 33 Besar";"Tidak Masuk 33 Besar")</t>
    </r>
  </si>
  <si>
    <t>Rumus ini meranking peringkat calon murid dari baris 17 sampai 83 yang menperoleh peringkat 1-33. Kata "Masuk 33</t>
  </si>
  <si>
    <t>Besar" atau "Tidak Masuk 33 Besar" dapat diganti menjadi "Lolos" atau "Tidak Lolos".</t>
  </si>
  <si>
    <t>kebutuhan dan merupakan hasil filterisasi terhadap Kolom "Keterangan" (Kolom 27) dengan mengurutkan calon murid</t>
  </si>
  <si>
    <t>yang Masuk 33 Besar berada pada baris atas dan calon murid yang Tidak Masuk 33 Besar berada setelahnya.</t>
  </si>
  <si>
    <t>Berlaku</t>
  </si>
  <si>
    <t>Tidak Berlaku</t>
  </si>
  <si>
    <t>100</t>
  </si>
  <si>
    <t>Tidak Masuk 33 Besar</t>
  </si>
  <si>
    <t>Masuk 33 Besar</t>
  </si>
  <si>
    <t>33</t>
  </si>
  <si>
    <t>67</t>
  </si>
  <si>
    <t>Copy isi data dan paste value agar data tidak error pada saat beberapa kolom dihapus.</t>
  </si>
  <si>
    <t>Drs. Triyono, M.H</t>
  </si>
  <si>
    <t>Kabid Pembinaan Dikdas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</si>
</sst>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 &quot;:&quot;"/>
    <numFmt numFmtId="165" formatCode="[$-13809]dd/mm/yyyy"/>
  </numFmts>
  <fonts count="28" x14ac:knownFonts="1">
    <font>
      <sz val="11"/>
      <color rgb="FF000000"/>
      <name val="Calibri"/>
      <scheme val="minor"/>
    </font>
    <font>
      <sz val="11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1D35"/>
      <name val="Arial"/>
      <family val="2"/>
    </font>
    <font>
      <sz val="12"/>
      <color rgb="FF1E1E1E"/>
      <name val="Quattrocento Sans"/>
      <family val="2"/>
    </font>
    <font>
      <sz val="11"/>
      <name val="Calibri"/>
      <family val="2"/>
    </font>
    <font>
      <i/>
      <sz val="12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rgb="FF000000"/>
      <name val="Arial"/>
      <family val="2"/>
    </font>
    <font>
      <b/>
      <sz val="12"/>
      <color rgb="FF00B050"/>
      <name val="Arial"/>
      <family val="2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rgb="FF000000"/>
      <name val="Calibri"/>
      <family val="2"/>
      <scheme val="minor"/>
    </font>
    <font>
      <b/>
      <sz val="12"/>
      <color rgb="FF000000"/>
      <name val="Abadi"/>
      <family val="2"/>
    </font>
    <font>
      <i/>
      <sz val="11"/>
      <color rgb="FF000000"/>
      <name val="Calibri"/>
      <family val="2"/>
      <scheme val="minor"/>
    </font>
    <font>
      <sz val="11"/>
      <color rgb="FF1E1E1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1" fillId="2" borderId="5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1" fontId="6" fillId="0" borderId="0" xfId="0" applyNumberFormat="1" applyFont="1" applyAlignment="1">
      <alignment horizontal="center"/>
    </xf>
    <xf numFmtId="14" fontId="1" fillId="0" borderId="5" xfId="0" applyNumberFormat="1" applyFont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" fillId="2" borderId="5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49" fontId="18" fillId="0" borderId="15" xfId="0" applyNumberFormat="1" applyFont="1" applyBorder="1"/>
    <xf numFmtId="49" fontId="18" fillId="0" borderId="16" xfId="0" applyNumberFormat="1" applyFont="1" applyBorder="1"/>
    <xf numFmtId="49" fontId="18" fillId="0" borderId="17" xfId="0" applyNumberFormat="1" applyFont="1" applyBorder="1"/>
    <xf numFmtId="49" fontId="18" fillId="0" borderId="18" xfId="0" applyNumberFormat="1" applyFont="1" applyBorder="1"/>
    <xf numFmtId="49" fontId="18" fillId="0" borderId="7" xfId="0" applyNumberFormat="1" applyFont="1" applyBorder="1"/>
    <xf numFmtId="49" fontId="18" fillId="0" borderId="19" xfId="0" applyNumberFormat="1" applyFont="1" applyBorder="1"/>
    <xf numFmtId="49" fontId="18" fillId="0" borderId="18" xfId="0" applyNumberFormat="1" applyFont="1" applyBorder="1" applyAlignment="1">
      <alignment vertical="top"/>
    </xf>
    <xf numFmtId="49" fontId="18" fillId="0" borderId="7" xfId="0" applyNumberFormat="1" applyFont="1" applyBorder="1" applyAlignment="1">
      <alignment vertical="top"/>
    </xf>
    <xf numFmtId="49" fontId="18" fillId="0" borderId="19" xfId="0" applyNumberFormat="1" applyFont="1" applyBorder="1" applyAlignment="1">
      <alignment vertical="top"/>
    </xf>
    <xf numFmtId="49" fontId="18" fillId="0" borderId="18" xfId="0" applyNumberFormat="1" applyFont="1" applyBorder="1" applyAlignment="1">
      <alignment horizontal="left" vertical="top" wrapText="1"/>
    </xf>
    <xf numFmtId="49" fontId="18" fillId="0" borderId="18" xfId="0" applyNumberFormat="1" applyFont="1" applyBorder="1" applyAlignment="1">
      <alignment horizontal="left" vertical="top"/>
    </xf>
    <xf numFmtId="49" fontId="18" fillId="0" borderId="7" xfId="0" applyNumberFormat="1" applyFont="1" applyBorder="1" applyAlignment="1">
      <alignment horizontal="left"/>
    </xf>
    <xf numFmtId="49" fontId="18" fillId="0" borderId="19" xfId="0" applyNumberFormat="1" applyFont="1" applyBorder="1" applyAlignment="1">
      <alignment horizontal="left"/>
    </xf>
    <xf numFmtId="49" fontId="18" fillId="0" borderId="0" xfId="0" applyNumberFormat="1" applyFont="1"/>
    <xf numFmtId="0" fontId="22" fillId="0" borderId="27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right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right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left"/>
    </xf>
    <xf numFmtId="0" fontId="0" fillId="0" borderId="29" xfId="0" applyBorder="1" applyAlignment="1">
      <alignment horizontal="center"/>
    </xf>
    <xf numFmtId="0" fontId="25" fillId="0" borderId="7" xfId="0" applyFont="1" applyBorder="1"/>
    <xf numFmtId="0" fontId="0" fillId="0" borderId="7" xfId="0" applyBorder="1"/>
    <xf numFmtId="0" fontId="0" fillId="0" borderId="31" xfId="0" applyBorder="1"/>
    <xf numFmtId="0" fontId="25" fillId="0" borderId="32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9" fillId="0" borderId="34" xfId="0" applyFont="1" applyBorder="1" applyAlignment="1">
      <alignment vertical="top"/>
    </xf>
    <xf numFmtId="0" fontId="9" fillId="0" borderId="35" xfId="0" applyFont="1" applyBorder="1" applyAlignment="1">
      <alignment vertical="top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25" fillId="0" borderId="40" xfId="0" applyFont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48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1" fontId="0" fillId="0" borderId="48" xfId="0" applyNumberFormat="1" applyBorder="1" applyAlignment="1">
      <alignment horizontal="center"/>
    </xf>
    <xf numFmtId="9" fontId="26" fillId="0" borderId="48" xfId="0" applyNumberFormat="1" applyFont="1" applyBorder="1" applyAlignment="1">
      <alignment horizont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top"/>
    </xf>
    <xf numFmtId="0" fontId="7" fillId="2" borderId="60" xfId="0" applyFont="1" applyFill="1" applyBorder="1" applyAlignment="1">
      <alignment horizontal="center" vertical="top"/>
    </xf>
    <xf numFmtId="0" fontId="1" fillId="2" borderId="62" xfId="0" applyFont="1" applyFill="1" applyBorder="1" applyAlignment="1">
      <alignment horizontal="center" vertical="top"/>
    </xf>
    <xf numFmtId="14" fontId="1" fillId="0" borderId="62" xfId="0" applyNumberFormat="1" applyFont="1" applyBorder="1" applyAlignment="1">
      <alignment horizontal="center" vertical="top"/>
    </xf>
    <xf numFmtId="165" fontId="1" fillId="2" borderId="62" xfId="0" applyNumberFormat="1" applyFont="1" applyFill="1" applyBorder="1" applyAlignment="1">
      <alignment horizontal="center" vertical="top"/>
    </xf>
    <xf numFmtId="0" fontId="1" fillId="2" borderId="62" xfId="0" applyFont="1" applyFill="1" applyBorder="1" applyAlignment="1">
      <alignment horizontal="left" vertical="top"/>
    </xf>
    <xf numFmtId="0" fontId="1" fillId="0" borderId="62" xfId="0" applyFont="1" applyBorder="1" applyAlignment="1">
      <alignment horizontal="left" vertical="top"/>
    </xf>
    <xf numFmtId="0" fontId="1" fillId="0" borderId="62" xfId="0" applyFont="1" applyBorder="1" applyAlignment="1">
      <alignment horizontal="center" vertical="top"/>
    </xf>
    <xf numFmtId="0" fontId="7" fillId="2" borderId="63" xfId="0" applyFont="1" applyFill="1" applyBorder="1" applyAlignment="1">
      <alignment horizontal="center" vertical="top"/>
    </xf>
    <xf numFmtId="0" fontId="7" fillId="0" borderId="59" xfId="0" applyFont="1" applyBorder="1" applyAlignment="1">
      <alignment horizontal="left" vertical="top"/>
    </xf>
    <xf numFmtId="0" fontId="7" fillId="0" borderId="61" xfId="0" applyFont="1" applyBorder="1" applyAlignment="1">
      <alignment horizontal="left" vertical="top"/>
    </xf>
    <xf numFmtId="0" fontId="7" fillId="2" borderId="62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4" fontId="1" fillId="0" borderId="2" xfId="0" applyNumberFormat="1" applyFont="1" applyBorder="1" applyAlignment="1">
      <alignment vertical="top"/>
    </xf>
    <xf numFmtId="14" fontId="1" fillId="0" borderId="8" xfId="0" applyNumberFormat="1" applyFont="1" applyBorder="1" applyAlignment="1">
      <alignment vertical="top"/>
    </xf>
    <xf numFmtId="0" fontId="1" fillId="0" borderId="59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7" fillId="2" borderId="59" xfId="0" applyFont="1" applyFill="1" applyBorder="1" applyAlignment="1">
      <alignment horizontal="center" vertical="top"/>
    </xf>
    <xf numFmtId="0" fontId="7" fillId="2" borderId="61" xfId="0" applyFont="1" applyFill="1" applyBorder="1" applyAlignment="1">
      <alignment horizontal="center" vertical="top"/>
    </xf>
    <xf numFmtId="0" fontId="8" fillId="3" borderId="60" xfId="0" applyFont="1" applyFill="1" applyBorder="1" applyAlignment="1">
      <alignment horizontal="left"/>
    </xf>
    <xf numFmtId="0" fontId="12" fillId="5" borderId="48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top"/>
    </xf>
    <xf numFmtId="0" fontId="1" fillId="0" borderId="48" xfId="0" applyFont="1" applyBorder="1" applyAlignment="1">
      <alignment vertical="top"/>
    </xf>
    <xf numFmtId="14" fontId="1" fillId="0" borderId="48" xfId="0" applyNumberFormat="1" applyFont="1" applyBorder="1" applyAlignment="1">
      <alignment horizontal="center" vertical="top"/>
    </xf>
    <xf numFmtId="0" fontId="1" fillId="0" borderId="48" xfId="0" applyFont="1" applyBorder="1" applyAlignment="1">
      <alignment horizontal="left" vertical="top"/>
    </xf>
    <xf numFmtId="0" fontId="7" fillId="0" borderId="48" xfId="0" applyFont="1" applyBorder="1" applyAlignment="1">
      <alignment horizontal="center" vertical="top"/>
    </xf>
    <xf numFmtId="0" fontId="1" fillId="0" borderId="48" xfId="0" applyFont="1" applyBorder="1" applyAlignment="1">
      <alignment horizontal="center" vertical="top" wrapText="1"/>
    </xf>
    <xf numFmtId="14" fontId="1" fillId="0" borderId="48" xfId="0" applyNumberFormat="1" applyFont="1" applyBorder="1" applyAlignment="1">
      <alignment vertical="top"/>
    </xf>
    <xf numFmtId="0" fontId="1" fillId="0" borderId="48" xfId="0" applyFont="1" applyBorder="1" applyAlignment="1">
      <alignment horizontal="center"/>
    </xf>
    <xf numFmtId="0" fontId="27" fillId="0" borderId="48" xfId="0" applyFont="1" applyBorder="1" applyAlignment="1">
      <alignment horizontal="left"/>
    </xf>
    <xf numFmtId="0" fontId="15" fillId="0" borderId="71" xfId="0" applyFont="1" applyBorder="1" applyAlignment="1">
      <alignment horizontal="center"/>
    </xf>
    <xf numFmtId="0" fontId="15" fillId="0" borderId="72" xfId="0" applyFont="1" applyBorder="1" applyAlignment="1">
      <alignment horizontal="left"/>
    </xf>
    <xf numFmtId="0" fontId="15" fillId="0" borderId="72" xfId="0" applyFont="1" applyBorder="1" applyAlignment="1">
      <alignment horizontal="center"/>
    </xf>
    <xf numFmtId="14" fontId="15" fillId="0" borderId="72" xfId="0" applyNumberFormat="1" applyFont="1" applyBorder="1" applyAlignment="1">
      <alignment horizontal="center"/>
    </xf>
    <xf numFmtId="0" fontId="15" fillId="0" borderId="72" xfId="0" applyFont="1" applyBorder="1"/>
    <xf numFmtId="0" fontId="15" fillId="0" borderId="73" xfId="0" applyFont="1" applyBorder="1"/>
    <xf numFmtId="49" fontId="18" fillId="0" borderId="0" xfId="0" applyNumberFormat="1" applyFont="1" applyAlignment="1">
      <alignment horizontal="left"/>
    </xf>
    <xf numFmtId="49" fontId="4" fillId="0" borderId="18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19" xfId="0" applyNumberFormat="1" applyFont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left" vertical="top"/>
    </xf>
    <xf numFmtId="49" fontId="18" fillId="0" borderId="19" xfId="0" applyNumberFormat="1" applyFont="1" applyBorder="1" applyAlignment="1">
      <alignment horizontal="left" vertical="top"/>
    </xf>
    <xf numFmtId="49" fontId="18" fillId="0" borderId="18" xfId="0" applyNumberFormat="1" applyFont="1" applyBorder="1" applyAlignment="1">
      <alignment horizontal="left" vertical="top"/>
    </xf>
    <xf numFmtId="49" fontId="18" fillId="0" borderId="18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left"/>
    </xf>
    <xf numFmtId="49" fontId="20" fillId="0" borderId="18" xfId="0" applyNumberFormat="1" applyFont="1" applyBorder="1" applyAlignment="1">
      <alignment horizontal="left" vertical="top" wrapText="1"/>
    </xf>
    <xf numFmtId="49" fontId="20" fillId="0" borderId="7" xfId="0" applyNumberFormat="1" applyFont="1" applyBorder="1" applyAlignment="1">
      <alignment horizontal="left" vertical="top" wrapText="1"/>
    </xf>
    <xf numFmtId="49" fontId="20" fillId="0" borderId="19" xfId="0" applyNumberFormat="1" applyFont="1" applyBorder="1" applyAlignment="1">
      <alignment horizontal="left" vertical="top" wrapText="1"/>
    </xf>
    <xf numFmtId="49" fontId="18" fillId="0" borderId="19" xfId="0" applyNumberFormat="1" applyFont="1" applyBorder="1" applyAlignment="1">
      <alignment horizontal="left"/>
    </xf>
    <xf numFmtId="49" fontId="18" fillId="0" borderId="20" xfId="0" applyNumberFormat="1" applyFont="1" applyBorder="1" applyAlignment="1">
      <alignment horizontal="left"/>
    </xf>
    <xf numFmtId="49" fontId="18" fillId="0" borderId="21" xfId="0" applyNumberFormat="1" applyFont="1" applyBorder="1" applyAlignment="1">
      <alignment horizontal="left"/>
    </xf>
    <xf numFmtId="49" fontId="18" fillId="0" borderId="22" xfId="0" applyNumberFormat="1" applyFont="1" applyBorder="1" applyAlignment="1">
      <alignment horizontal="left"/>
    </xf>
    <xf numFmtId="49" fontId="18" fillId="0" borderId="18" xfId="0" applyNumberFormat="1" applyFont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left" vertical="top" wrapText="1"/>
    </xf>
    <xf numFmtId="49" fontId="18" fillId="0" borderId="19" xfId="0" applyNumberFormat="1" applyFont="1" applyBorder="1" applyAlignment="1">
      <alignment horizontal="left" vertical="top" wrapText="1"/>
    </xf>
    <xf numFmtId="49" fontId="19" fillId="4" borderId="18" xfId="0" applyNumberFormat="1" applyFont="1" applyFill="1" applyBorder="1" applyAlignment="1">
      <alignment horizontal="center"/>
    </xf>
    <xf numFmtId="49" fontId="19" fillId="4" borderId="7" xfId="0" applyNumberFormat="1" applyFont="1" applyFill="1" applyBorder="1" applyAlignment="1">
      <alignment horizontal="center"/>
    </xf>
    <xf numFmtId="49" fontId="19" fillId="4" borderId="19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47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/>
    </xf>
    <xf numFmtId="1" fontId="24" fillId="0" borderId="47" xfId="0" applyNumberFormat="1" applyFont="1" applyBorder="1" applyAlignment="1">
      <alignment horizontal="center" vertical="center"/>
    </xf>
    <xf numFmtId="1" fontId="24" fillId="0" borderId="49" xfId="0" applyNumberFormat="1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12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/>
    </xf>
    <xf numFmtId="0" fontId="12" fillId="5" borderId="56" xfId="0" applyFont="1" applyFill="1" applyBorder="1" applyAlignment="1">
      <alignment horizontal="center" vertical="center" wrapText="1"/>
    </xf>
    <xf numFmtId="0" fontId="13" fillId="5" borderId="58" xfId="0" applyFont="1" applyFill="1" applyBorder="1"/>
    <xf numFmtId="0" fontId="13" fillId="5" borderId="4" xfId="0" applyFont="1" applyFill="1" applyBorder="1"/>
    <xf numFmtId="0" fontId="12" fillId="5" borderId="65" xfId="0" applyFont="1" applyFill="1" applyBorder="1" applyAlignment="1">
      <alignment horizontal="center" vertical="center" wrapText="1"/>
    </xf>
    <xf numFmtId="0" fontId="13" fillId="5" borderId="52" xfId="0" applyFont="1" applyFill="1" applyBorder="1"/>
    <xf numFmtId="0" fontId="13" fillId="5" borderId="53" xfId="0" applyFont="1" applyFill="1" applyBorder="1"/>
    <xf numFmtId="0" fontId="13" fillId="5" borderId="66" xfId="0" applyFont="1" applyFill="1" applyBorder="1"/>
    <xf numFmtId="0" fontId="13" fillId="5" borderId="13" xfId="0" applyFont="1" applyFill="1" applyBorder="1"/>
    <xf numFmtId="0" fontId="13" fillId="5" borderId="55" xfId="0" applyFont="1" applyFill="1" applyBorder="1"/>
    <xf numFmtId="0" fontId="12" fillId="5" borderId="6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/>
    <xf numFmtId="0" fontId="13" fillId="5" borderId="12" xfId="0" applyFont="1" applyFill="1" applyBorder="1"/>
    <xf numFmtId="0" fontId="12" fillId="5" borderId="64" xfId="0" applyFont="1" applyFill="1" applyBorder="1" applyAlignment="1">
      <alignment horizontal="center" vertical="center" wrapText="1"/>
    </xf>
    <xf numFmtId="0" fontId="13" fillId="5" borderId="64" xfId="0" applyFont="1" applyFill="1" applyBorder="1"/>
    <xf numFmtId="0" fontId="13" fillId="5" borderId="14" xfId="0" applyFont="1" applyFill="1" applyBorder="1"/>
    <xf numFmtId="0" fontId="12" fillId="5" borderId="52" xfId="0" applyFont="1" applyFill="1" applyBorder="1" applyAlignment="1">
      <alignment horizontal="center" vertical="center" wrapText="1"/>
    </xf>
    <xf numFmtId="0" fontId="12" fillId="5" borderId="67" xfId="0" applyFont="1" applyFill="1" applyBorder="1" applyAlignment="1">
      <alignment horizontal="center" vertical="center" wrapText="1"/>
    </xf>
    <xf numFmtId="0" fontId="13" fillId="5" borderId="5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/>
    <xf numFmtId="0" fontId="13" fillId="5" borderId="10" xfId="0" applyFont="1" applyFill="1" applyBorder="1"/>
    <xf numFmtId="0" fontId="12" fillId="5" borderId="69" xfId="0" applyFont="1" applyFill="1" applyBorder="1" applyAlignment="1">
      <alignment horizontal="center" vertical="center" wrapText="1"/>
    </xf>
    <xf numFmtId="0" fontId="13" fillId="5" borderId="70" xfId="0" applyFont="1" applyFill="1" applyBorder="1" applyAlignment="1">
      <alignment horizontal="center"/>
    </xf>
    <xf numFmtId="0" fontId="13" fillId="5" borderId="5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3" fillId="5" borderId="54" xfId="0" applyFont="1" applyFill="1" applyBorder="1"/>
    <xf numFmtId="0" fontId="13" fillId="5" borderId="57" xfId="0" applyFont="1" applyFill="1" applyBorder="1"/>
    <xf numFmtId="0" fontId="12" fillId="5" borderId="51" xfId="0" applyFont="1" applyFill="1" applyBorder="1" applyAlignment="1">
      <alignment horizontal="center" vertical="center" wrapText="1"/>
    </xf>
    <xf numFmtId="0" fontId="13" fillId="5" borderId="11" xfId="0" applyFont="1" applyFill="1" applyBorder="1"/>
    <xf numFmtId="0" fontId="12" fillId="5" borderId="48" xfId="0" applyFont="1" applyFill="1" applyBorder="1" applyAlignment="1">
      <alignment horizontal="center" vertical="center" wrapText="1"/>
    </xf>
    <xf numFmtId="0" fontId="13" fillId="5" borderId="48" xfId="0" applyFont="1" applyFill="1" applyBorder="1"/>
    <xf numFmtId="0" fontId="13" fillId="5" borderId="48" xfId="0" applyFont="1" applyFill="1" applyBorder="1" applyAlignment="1">
      <alignment horizontal="center"/>
    </xf>
    <xf numFmtId="0" fontId="15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458609</xdr:colOff>
      <xdr:row>22</xdr:row>
      <xdr:rowOff>50997</xdr:rowOff>
    </xdr:from>
    <xdr:to>
      <xdr:col>8</xdr:col>
      <xdr:colOff>266539</xdr:colOff>
      <xdr:row>30</xdr:row>
      <xdr:rowOff>7056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5A91F9A-0795-5C4E-22D9-5AE0575A7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7609" y="4206719"/>
          <a:ext cx="3448597" cy="1536503"/>
        </a:xfrm>
        <a:prstGeom prst="rect">
          <a:avLst/>
        </a:prstGeom>
      </xdr:spPr>
    </xdr:pic>
    <xdr:clientData/>
  </xdr:twoCellAnchor>
  <xdr:twoCellAnchor editAs="oneCell">
    <xdr:from>
      <xdr:col>8</xdr:col>
      <xdr:colOff>98205</xdr:colOff>
      <xdr:row>30</xdr:row>
      <xdr:rowOff>126999</xdr:rowOff>
    </xdr:from>
    <xdr:to>
      <xdr:col>12</xdr:col>
      <xdr:colOff>1048243</xdr:colOff>
      <xdr:row>40</xdr:row>
      <xdr:rowOff>28221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88BF211-0AC6-C1F0-124A-1C6FAE058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7872" y="5863166"/>
          <a:ext cx="3306593" cy="1876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4</xdr:row>
      <xdr:rowOff>177797</xdr:rowOff>
    </xdr:from>
    <xdr:ext cx="26574750" cy="19050"/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171450" y="903511"/>
          <a:ext cx="26574750" cy="19050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11</xdr:col>
      <xdr:colOff>547915</xdr:colOff>
      <xdr:row>0</xdr:row>
      <xdr:rowOff>0</xdr:rowOff>
    </xdr:from>
    <xdr:ext cx="790575" cy="7810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55629" y="0"/>
          <a:ext cx="79057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922565</xdr:colOff>
      <xdr:row>0</xdr:row>
      <xdr:rowOff>0</xdr:rowOff>
    </xdr:from>
    <xdr:ext cx="857250" cy="723900"/>
    <xdr:pic>
      <xdr:nvPicPr>
        <xdr:cNvPr id="4" name="image4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915494" y="0"/>
          <a:ext cx="857250" cy="7239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4</xdr:row>
      <xdr:rowOff>177797</xdr:rowOff>
    </xdr:from>
    <xdr:ext cx="26574750" cy="19050"/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B518C56-6DD6-414E-B5FA-9D8F0C2351E5}"/>
            </a:ext>
          </a:extLst>
        </xdr:cNvPr>
        <xdr:cNvCxnSpPr/>
      </xdr:nvCxnSpPr>
      <xdr:spPr>
        <a:xfrm flipV="1">
          <a:off x="171450" y="888997"/>
          <a:ext cx="26574750" cy="19050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5</xdr:col>
      <xdr:colOff>934357</xdr:colOff>
      <xdr:row>0</xdr:row>
      <xdr:rowOff>0</xdr:rowOff>
    </xdr:from>
    <xdr:ext cx="790575" cy="781050"/>
    <xdr:pic>
      <xdr:nvPicPr>
        <xdr:cNvPr id="3" name="image3.jpg">
          <a:extLst>
            <a:ext uri="{FF2B5EF4-FFF2-40B4-BE49-F238E27FC236}">
              <a16:creationId xmlns:a16="http://schemas.microsoft.com/office/drawing/2014/main" id="{63288B9A-3C64-4A54-A067-0D3F667B22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37214" y="0"/>
          <a:ext cx="79057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589642</xdr:colOff>
      <xdr:row>0</xdr:row>
      <xdr:rowOff>0</xdr:rowOff>
    </xdr:from>
    <xdr:ext cx="857250" cy="723900"/>
    <xdr:pic>
      <xdr:nvPicPr>
        <xdr:cNvPr id="4" name="image4.png">
          <a:extLst>
            <a:ext uri="{FF2B5EF4-FFF2-40B4-BE49-F238E27FC236}">
              <a16:creationId xmlns:a16="http://schemas.microsoft.com/office/drawing/2014/main" id="{2526F199-F16D-4B89-A4B9-59F9F1ADBE0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21571" y="0"/>
          <a:ext cx="857250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E448-BC9C-48D5-9A9D-978E3788F50C}">
  <sheetPr>
    <tabColor rgb="FF0070C0"/>
    <pageSetUpPr fitToPage="1"/>
  </sheetPr>
  <dimension ref="A1:N72"/>
  <sheetViews>
    <sheetView tabSelected="1" topLeftCell="A52" zoomScale="90" zoomScaleNormal="90" workbookViewId="0">
      <selection activeCell="A68" sqref="A68:M68"/>
    </sheetView>
  </sheetViews>
  <sheetFormatPr defaultRowHeight="15.5" x14ac:dyDescent="0.35"/>
  <cols>
    <col min="1" max="1" width="4" style="35" customWidth="1"/>
    <col min="2" max="8" width="8.7265625" style="35"/>
    <col min="9" max="9" width="8.1796875" style="35" customWidth="1"/>
    <col min="10" max="11" width="9.1796875" style="35" hidden="1" customWidth="1"/>
    <col min="12" max="12" width="25.54296875" style="35" customWidth="1"/>
    <col min="13" max="13" width="16.453125" style="35" customWidth="1"/>
    <col min="14" max="14" width="8.7265625" style="35"/>
  </cols>
  <sheetData>
    <row r="1" spans="1:14" ht="16" thickTop="1" x14ac:dyDescent="0.3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x14ac:dyDescent="0.35">
      <c r="A2" s="134" t="s">
        <v>118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x14ac:dyDescent="0.35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1:14" x14ac:dyDescent="0.3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x14ac:dyDescent="0.35">
      <c r="A5" s="116" t="s">
        <v>152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8"/>
    </row>
    <row r="6" spans="1:14" x14ac:dyDescent="0.35">
      <c r="A6" s="116" t="s">
        <v>153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</row>
    <row r="7" spans="1:14" x14ac:dyDescent="0.35">
      <c r="A7" s="116" t="s">
        <v>119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8"/>
    </row>
    <row r="8" spans="1:14" x14ac:dyDescent="0.35">
      <c r="A8" s="131" t="s">
        <v>154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3"/>
    </row>
    <row r="9" spans="1:14" x14ac:dyDescent="0.35">
      <c r="A9" s="131" t="s">
        <v>155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3"/>
    </row>
    <row r="10" spans="1:14" x14ac:dyDescent="0.35">
      <c r="A10" s="131" t="s">
        <v>156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1:14" x14ac:dyDescent="0.35">
      <c r="A11" s="131" t="s">
        <v>157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3"/>
    </row>
    <row r="12" spans="1:14" x14ac:dyDescent="0.35">
      <c r="A12" s="124" t="s">
        <v>120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6"/>
    </row>
    <row r="13" spans="1:14" x14ac:dyDescent="0.35">
      <c r="A13" s="131" t="s">
        <v>121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3"/>
    </row>
    <row r="14" spans="1:14" x14ac:dyDescent="0.35">
      <c r="A14" s="131" t="s">
        <v>165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3"/>
    </row>
    <row r="15" spans="1:14" x14ac:dyDescent="0.35">
      <c r="A15" s="121" t="s">
        <v>122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20"/>
    </row>
    <row r="16" spans="1:14" x14ac:dyDescent="0.35">
      <c r="A16" s="32" t="s">
        <v>123</v>
      </c>
      <c r="B16" s="119" t="s">
        <v>158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20"/>
    </row>
    <row r="17" spans="1:14" x14ac:dyDescent="0.35">
      <c r="A17" s="31" t="s">
        <v>124</v>
      </c>
      <c r="B17" s="119" t="s">
        <v>162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x14ac:dyDescent="0.35">
      <c r="A18" s="28"/>
      <c r="B18" s="119" t="s">
        <v>163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20"/>
    </row>
    <row r="19" spans="1:14" x14ac:dyDescent="0.35">
      <c r="A19" s="28" t="s">
        <v>81</v>
      </c>
      <c r="B19" s="119" t="s">
        <v>159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x14ac:dyDescent="0.35">
      <c r="A20" s="28" t="s">
        <v>160</v>
      </c>
      <c r="B20" s="119" t="s">
        <v>161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20"/>
    </row>
    <row r="21" spans="1:14" x14ac:dyDescent="0.35">
      <c r="A21" s="121" t="s">
        <v>168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20"/>
    </row>
    <row r="22" spans="1:14" x14ac:dyDescent="0.35">
      <c r="A22" s="121" t="s">
        <v>169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0"/>
    </row>
    <row r="23" spans="1:14" x14ac:dyDescent="0.35">
      <c r="A23" s="121" t="s">
        <v>125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20"/>
    </row>
    <row r="24" spans="1:14" x14ac:dyDescent="0.3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4" x14ac:dyDescent="0.3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0"/>
    </row>
    <row r="26" spans="1:14" x14ac:dyDescent="0.3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7"/>
    </row>
    <row r="27" spans="1:14" x14ac:dyDescent="0.3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7"/>
    </row>
    <row r="28" spans="1:14" x14ac:dyDescent="0.35">
      <c r="N28" s="27"/>
    </row>
    <row r="29" spans="1:14" x14ac:dyDescent="0.3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</row>
    <row r="30" spans="1:14" x14ac:dyDescent="0.35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</row>
    <row r="31" spans="1:14" x14ac:dyDescent="0.35">
      <c r="A31" s="122" t="s">
        <v>126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7"/>
    </row>
    <row r="32" spans="1:14" x14ac:dyDescent="0.3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1:14" x14ac:dyDescent="0.3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</row>
    <row r="34" spans="1:14" x14ac:dyDescent="0.3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</row>
    <row r="35" spans="1:14" x14ac:dyDescent="0.35">
      <c r="N35" s="27"/>
    </row>
    <row r="36" spans="1:14" x14ac:dyDescent="0.3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</row>
    <row r="37" spans="1:14" x14ac:dyDescent="0.35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</row>
    <row r="38" spans="1:14" x14ac:dyDescent="0.35">
      <c r="A38" s="122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27"/>
    </row>
    <row r="39" spans="1:14" x14ac:dyDescent="0.35">
      <c r="N39" s="27"/>
    </row>
    <row r="40" spans="1:14" x14ac:dyDescent="0.35">
      <c r="N40" s="27"/>
    </row>
    <row r="41" spans="1:14" x14ac:dyDescent="0.35">
      <c r="N41" s="27"/>
    </row>
    <row r="42" spans="1:14" x14ac:dyDescent="0.35">
      <c r="A42" s="122" t="s">
        <v>164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7"/>
    </row>
    <row r="43" spans="1:14" x14ac:dyDescent="0.35">
      <c r="A43" s="122" t="s">
        <v>166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7"/>
    </row>
    <row r="44" spans="1:14" x14ac:dyDescent="0.35">
      <c r="A44" s="123" t="s">
        <v>167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7"/>
    </row>
    <row r="45" spans="1:14" x14ac:dyDescent="0.35">
      <c r="A45" s="123" t="s">
        <v>170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7"/>
    </row>
    <row r="46" spans="1:14" x14ac:dyDescent="0.35">
      <c r="A46" s="123" t="s">
        <v>172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7"/>
    </row>
    <row r="47" spans="1:14" x14ac:dyDescent="0.35">
      <c r="A47" s="123" t="s">
        <v>173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7"/>
    </row>
    <row r="48" spans="1:14" x14ac:dyDescent="0.35">
      <c r="A48" s="122" t="s">
        <v>174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27"/>
    </row>
    <row r="49" spans="1:14" x14ac:dyDescent="0.35">
      <c r="A49" s="122" t="s">
        <v>175</v>
      </c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7"/>
    </row>
    <row r="50" spans="1:14" x14ac:dyDescent="0.35">
      <c r="A50" s="122" t="s">
        <v>127</v>
      </c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7"/>
    </row>
    <row r="51" spans="1:14" x14ac:dyDescent="0.35">
      <c r="A51" s="122" t="s">
        <v>176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27"/>
    </row>
    <row r="52" spans="1:14" x14ac:dyDescent="0.35">
      <c r="A52" s="122" t="s">
        <v>177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27"/>
    </row>
    <row r="53" spans="1:14" x14ac:dyDescent="0.35">
      <c r="A53" s="122" t="s">
        <v>128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27"/>
    </row>
    <row r="54" spans="1:14" x14ac:dyDescent="0.35">
      <c r="A54" s="122" t="s">
        <v>178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27"/>
    </row>
    <row r="55" spans="1:14" x14ac:dyDescent="0.35">
      <c r="A55" s="122" t="s">
        <v>179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27"/>
    </row>
    <row r="56" spans="1:14" x14ac:dyDescent="0.35">
      <c r="A56" s="122" t="s">
        <v>180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27"/>
    </row>
    <row r="57" spans="1:14" x14ac:dyDescent="0.35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7"/>
    </row>
    <row r="58" spans="1:14" x14ac:dyDescent="0.35">
      <c r="A58" s="124" t="s">
        <v>129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6"/>
    </row>
    <row r="59" spans="1:14" x14ac:dyDescent="0.35">
      <c r="A59" s="122" t="s">
        <v>130</v>
      </c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7"/>
    </row>
    <row r="60" spans="1:14" x14ac:dyDescent="0.35">
      <c r="A60" s="122" t="s">
        <v>181</v>
      </c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7"/>
    </row>
    <row r="61" spans="1:14" x14ac:dyDescent="0.35">
      <c r="A61" s="122" t="s">
        <v>182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7"/>
    </row>
    <row r="62" spans="1:14" ht="16" thickBot="1" x14ac:dyDescent="0.4">
      <c r="A62" s="128" t="s">
        <v>190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30"/>
    </row>
    <row r="63" spans="1:14" ht="16" thickTop="1" x14ac:dyDescent="0.35">
      <c r="A63" s="115"/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</row>
    <row r="64" spans="1:14" x14ac:dyDescent="0.35">
      <c r="A64" s="115" t="s">
        <v>192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</row>
    <row r="65" spans="1:13" x14ac:dyDescent="0.35">
      <c r="A65" s="115" t="s">
        <v>191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</row>
    <row r="66" spans="1:13" x14ac:dyDescent="0.35">
      <c r="A66" s="115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</row>
    <row r="67" spans="1:13" x14ac:dyDescent="0.35">
      <c r="A67" s="115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</row>
    <row r="68" spans="1:13" x14ac:dyDescent="0.3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</row>
    <row r="69" spans="1:13" x14ac:dyDescent="0.35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</row>
    <row r="70" spans="1:13" x14ac:dyDescent="0.35">
      <c r="A70" s="115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</row>
    <row r="71" spans="1:13" x14ac:dyDescent="0.3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</row>
    <row r="72" spans="1:13" x14ac:dyDescent="0.35">
      <c r="A72" s="115"/>
      <c r="B72" s="115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</row>
  </sheetData>
  <sheetProtection algorithmName="SHA-512" hashValue="QKyd4yhJ4lYeR58HZpxeyFjMBLSb47UxpwqzuoZCNwvza13JPi8zUxkMrPIgbogztPFuMKnni+uox+BPd9kjsA==" saltValue="1XWmpoA9+hXLcZx+bUzdQA==" spinCount="100000" sheet="1" formatCells="0" formatColumns="0" formatRows="0" insertColumns="0" insertRows="0" insertHyperlinks="0" deleteColumns="0" deleteRows="0" sort="0" autoFilter="0" pivotTables="0"/>
  <mergeCells count="52">
    <mergeCell ref="A10:N10"/>
    <mergeCell ref="A2:N2"/>
    <mergeCell ref="A5:N5"/>
    <mergeCell ref="A7:N7"/>
    <mergeCell ref="A8:N8"/>
    <mergeCell ref="A9:N9"/>
    <mergeCell ref="B18:N18"/>
    <mergeCell ref="A23:N23"/>
    <mergeCell ref="A11:N11"/>
    <mergeCell ref="A12:N12"/>
    <mergeCell ref="A13:N13"/>
    <mergeCell ref="A15:N15"/>
    <mergeCell ref="B16:N16"/>
    <mergeCell ref="B17:N17"/>
    <mergeCell ref="A14:N14"/>
    <mergeCell ref="A56:M56"/>
    <mergeCell ref="A31:N31"/>
    <mergeCell ref="A38:M38"/>
    <mergeCell ref="A42:N42"/>
    <mergeCell ref="A43:N43"/>
    <mergeCell ref="A51:M51"/>
    <mergeCell ref="A52:M52"/>
    <mergeCell ref="A53:M53"/>
    <mergeCell ref="A54:M54"/>
    <mergeCell ref="A55:M55"/>
    <mergeCell ref="A50:N50"/>
    <mergeCell ref="A44:N44"/>
    <mergeCell ref="A45:N45"/>
    <mergeCell ref="A46:N46"/>
    <mergeCell ref="A47:N47"/>
    <mergeCell ref="A49:N49"/>
    <mergeCell ref="A59:N59"/>
    <mergeCell ref="A60:N60"/>
    <mergeCell ref="A61:N61"/>
    <mergeCell ref="A62:N62"/>
    <mergeCell ref="A63:M63"/>
    <mergeCell ref="A70:M70"/>
    <mergeCell ref="A71:M71"/>
    <mergeCell ref="A72:M72"/>
    <mergeCell ref="A6:N6"/>
    <mergeCell ref="B19:N19"/>
    <mergeCell ref="B20:N20"/>
    <mergeCell ref="A21:N21"/>
    <mergeCell ref="A22:N22"/>
    <mergeCell ref="A48:M48"/>
    <mergeCell ref="A64:M64"/>
    <mergeCell ref="A65:M65"/>
    <mergeCell ref="A66:M66"/>
    <mergeCell ref="A67:M67"/>
    <mergeCell ref="A68:M68"/>
    <mergeCell ref="A69:M69"/>
    <mergeCell ref="A58:N58"/>
  </mergeCells>
  <pageMargins left="0.70866141732283472" right="0.70866141732283472" top="0.74803149606299213" bottom="0.74803149606299213" header="0.31496062992125984" footer="0.31496062992125984"/>
  <pageSetup paperSize="256" scale="72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8CD0-4279-4E4C-BBA7-859BB2C02C5C}">
  <sheetPr>
    <tabColor rgb="FF0070C0"/>
  </sheetPr>
  <dimension ref="B1:H6"/>
  <sheetViews>
    <sheetView workbookViewId="0">
      <selection activeCell="E11" sqref="E11"/>
    </sheetView>
  </sheetViews>
  <sheetFormatPr defaultRowHeight="14.5" x14ac:dyDescent="0.35"/>
  <cols>
    <col min="1" max="1" width="4.6328125" customWidth="1"/>
    <col min="2" max="2" width="8.7265625" style="69"/>
    <col min="3" max="3" width="15.26953125" customWidth="1"/>
    <col min="4" max="4" width="14.453125" customWidth="1"/>
    <col min="6" max="6" width="10.453125" customWidth="1"/>
    <col min="7" max="7" width="10.81640625" customWidth="1"/>
    <col min="8" max="8" width="8.7265625" style="69"/>
  </cols>
  <sheetData>
    <row r="1" spans="2:8" x14ac:dyDescent="0.35">
      <c r="B1" s="137" t="s">
        <v>141</v>
      </c>
      <c r="C1" s="137"/>
      <c r="D1" s="137"/>
      <c r="E1" s="137"/>
      <c r="F1" s="137"/>
      <c r="G1" s="137"/>
    </row>
    <row r="2" spans="2:8" x14ac:dyDescent="0.35">
      <c r="C2" s="14"/>
    </row>
    <row r="3" spans="2:8" x14ac:dyDescent="0.35">
      <c r="B3" s="138" t="s">
        <v>142</v>
      </c>
      <c r="C3" s="138" t="s">
        <v>143</v>
      </c>
      <c r="D3" s="140" t="s">
        <v>144</v>
      </c>
      <c r="E3" s="140"/>
      <c r="F3" s="140"/>
      <c r="G3" s="140"/>
      <c r="H3" s="141" t="s">
        <v>9</v>
      </c>
    </row>
    <row r="4" spans="2:8" ht="43.5" x14ac:dyDescent="0.35">
      <c r="B4" s="139"/>
      <c r="C4" s="139"/>
      <c r="D4" s="71" t="s">
        <v>145</v>
      </c>
      <c r="E4" s="71" t="s">
        <v>146</v>
      </c>
      <c r="F4" s="71" t="s">
        <v>147</v>
      </c>
      <c r="G4" s="71" t="s">
        <v>148</v>
      </c>
      <c r="H4" s="142"/>
    </row>
    <row r="5" spans="2:8" x14ac:dyDescent="0.35">
      <c r="B5" s="70" t="s">
        <v>149</v>
      </c>
      <c r="C5" s="72">
        <v>128</v>
      </c>
      <c r="D5" s="73">
        <f>50%*C5</f>
        <v>64</v>
      </c>
      <c r="E5" s="73">
        <f>26%*C5</f>
        <v>33.28</v>
      </c>
      <c r="F5" s="73">
        <f>21%*C5</f>
        <v>26.88</v>
      </c>
      <c r="G5" s="73">
        <f>3%*C5</f>
        <v>3.84</v>
      </c>
      <c r="H5" s="73">
        <f>SUM(D5:G5)</f>
        <v>128</v>
      </c>
    </row>
    <row r="6" spans="2:8" x14ac:dyDescent="0.35">
      <c r="D6" s="74">
        <v>0.5</v>
      </c>
      <c r="E6" s="74">
        <v>0.26</v>
      </c>
      <c r="F6" s="74">
        <v>0.21</v>
      </c>
      <c r="G6" s="74">
        <v>0.03</v>
      </c>
    </row>
  </sheetData>
  <mergeCells count="5">
    <mergeCell ref="B1:G1"/>
    <mergeCell ref="B3:B4"/>
    <mergeCell ref="C3:C4"/>
    <mergeCell ref="D3:G3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105"/>
  <sheetViews>
    <sheetView topLeftCell="A12" zoomScale="60" zoomScaleNormal="60" workbookViewId="0">
      <selection activeCell="C26" sqref="C26:C27"/>
    </sheetView>
  </sheetViews>
  <sheetFormatPr defaultColWidth="14.453125" defaultRowHeight="15" customHeight="1" x14ac:dyDescent="0.35"/>
  <cols>
    <col min="1" max="1" width="4.453125" customWidth="1"/>
    <col min="2" max="2" width="8.7265625" customWidth="1"/>
    <col min="3" max="3" width="54.90625" customWidth="1"/>
    <col min="4" max="4" width="13.7265625" customWidth="1"/>
    <col min="5" max="5" width="11.453125" customWidth="1"/>
    <col min="6" max="6" width="8.7265625" customWidth="1"/>
    <col min="7" max="7" width="32.1796875" customWidth="1"/>
    <col min="8" max="8" width="49.36328125" customWidth="1"/>
    <col min="9" max="9" width="8.7265625" customWidth="1"/>
  </cols>
  <sheetData>
    <row r="1" spans="1:9" ht="15" customHeight="1" thickBot="1" x14ac:dyDescent="0.4"/>
    <row r="2" spans="1:9" ht="15" customHeight="1" thickTop="1" x14ac:dyDescent="0.35">
      <c r="A2" s="49"/>
      <c r="B2" s="50" t="s">
        <v>139</v>
      </c>
      <c r="C2" s="51"/>
      <c r="D2" s="51"/>
      <c r="E2" s="51"/>
      <c r="F2" s="52"/>
    </row>
    <row r="3" spans="1:9" ht="15" customHeight="1" thickBot="1" x14ac:dyDescent="0.4">
      <c r="A3" s="53"/>
      <c r="B3" s="47"/>
      <c r="C3" s="48"/>
      <c r="D3" s="48"/>
      <c r="E3" s="48"/>
      <c r="F3" s="54"/>
    </row>
    <row r="4" spans="1:9" ht="20" customHeight="1" thickBot="1" x14ac:dyDescent="0.4">
      <c r="A4" s="55"/>
      <c r="B4" s="143" t="s">
        <v>3</v>
      </c>
      <c r="C4" s="143" t="s">
        <v>131</v>
      </c>
      <c r="D4" s="145" t="s">
        <v>132</v>
      </c>
      <c r="E4" s="146"/>
      <c r="F4" s="56"/>
      <c r="G4" s="10"/>
      <c r="H4" s="10"/>
      <c r="I4" s="10"/>
    </row>
    <row r="5" spans="1:9" ht="27.5" customHeight="1" thickBot="1" x14ac:dyDescent="0.4">
      <c r="A5" s="55"/>
      <c r="B5" s="144"/>
      <c r="C5" s="144"/>
      <c r="D5" s="40" t="s">
        <v>102</v>
      </c>
      <c r="E5" s="40" t="s">
        <v>109</v>
      </c>
      <c r="F5" s="56"/>
      <c r="G5" s="10"/>
      <c r="H5" s="10"/>
      <c r="I5" s="10"/>
    </row>
    <row r="6" spans="1:9" ht="15" customHeight="1" thickBot="1" x14ac:dyDescent="0.4">
      <c r="A6" s="55"/>
      <c r="B6" s="37" t="s">
        <v>133</v>
      </c>
      <c r="C6" s="38" t="s">
        <v>117</v>
      </c>
      <c r="D6" s="36"/>
      <c r="E6" s="36"/>
      <c r="F6" s="56"/>
      <c r="G6" s="10"/>
      <c r="H6" s="10"/>
      <c r="I6" s="10"/>
    </row>
    <row r="7" spans="1:9" ht="15" customHeight="1" thickBot="1" x14ac:dyDescent="0.4">
      <c r="A7" s="55"/>
      <c r="B7" s="39" t="s">
        <v>79</v>
      </c>
      <c r="C7" s="38" t="s">
        <v>105</v>
      </c>
      <c r="D7" s="36">
        <v>100</v>
      </c>
      <c r="E7" s="36">
        <v>80</v>
      </c>
      <c r="F7" s="56"/>
      <c r="G7" s="10"/>
      <c r="H7" s="10"/>
      <c r="I7" s="10"/>
    </row>
    <row r="8" spans="1:9" ht="15" customHeight="1" thickBot="1" x14ac:dyDescent="0.4">
      <c r="A8" s="55"/>
      <c r="B8" s="39" t="s">
        <v>80</v>
      </c>
      <c r="C8" s="38" t="s">
        <v>106</v>
      </c>
      <c r="D8" s="36">
        <v>97</v>
      </c>
      <c r="E8" s="36">
        <v>77</v>
      </c>
      <c r="F8" s="56"/>
      <c r="G8" s="10"/>
      <c r="H8" s="10"/>
      <c r="I8" s="10"/>
    </row>
    <row r="9" spans="1:9" ht="15" customHeight="1" thickBot="1" x14ac:dyDescent="0.4">
      <c r="A9" s="53"/>
      <c r="B9" s="39" t="s">
        <v>81</v>
      </c>
      <c r="C9" s="38" t="s">
        <v>116</v>
      </c>
      <c r="D9" s="36">
        <v>94</v>
      </c>
      <c r="E9" s="36">
        <v>74</v>
      </c>
      <c r="F9" s="54"/>
    </row>
    <row r="10" spans="1:9" ht="15" customHeight="1" thickBot="1" x14ac:dyDescent="0.4">
      <c r="A10" s="53"/>
      <c r="B10" s="37" t="s">
        <v>134</v>
      </c>
      <c r="C10" s="38" t="s">
        <v>115</v>
      </c>
      <c r="D10" s="36"/>
      <c r="E10" s="36"/>
      <c r="F10" s="54"/>
    </row>
    <row r="11" spans="1:9" ht="15" customHeight="1" thickBot="1" x14ac:dyDescent="0.4">
      <c r="A11" s="53"/>
      <c r="B11" s="39" t="s">
        <v>79</v>
      </c>
      <c r="C11" s="38" t="s">
        <v>105</v>
      </c>
      <c r="D11" s="36">
        <v>91</v>
      </c>
      <c r="E11" s="36">
        <v>71</v>
      </c>
      <c r="F11" s="54"/>
    </row>
    <row r="12" spans="1:9" ht="15" customHeight="1" thickBot="1" x14ac:dyDescent="0.4">
      <c r="A12" s="53"/>
      <c r="B12" s="39" t="s">
        <v>80</v>
      </c>
      <c r="C12" s="38" t="s">
        <v>106</v>
      </c>
      <c r="D12" s="36">
        <v>88</v>
      </c>
      <c r="E12" s="36">
        <v>68</v>
      </c>
      <c r="F12" s="54"/>
    </row>
    <row r="13" spans="1:9" ht="15" customHeight="1" thickBot="1" x14ac:dyDescent="0.4">
      <c r="A13" s="53"/>
      <c r="B13" s="39" t="s">
        <v>81</v>
      </c>
      <c r="C13" s="38" t="s">
        <v>116</v>
      </c>
      <c r="D13" s="36">
        <v>85</v>
      </c>
      <c r="E13" s="36">
        <v>65</v>
      </c>
      <c r="F13" s="54"/>
    </row>
    <row r="14" spans="1:9" ht="15" customHeight="1" thickBot="1" x14ac:dyDescent="0.4">
      <c r="A14" s="53"/>
      <c r="B14" s="37" t="s">
        <v>135</v>
      </c>
      <c r="C14" s="38" t="s">
        <v>107</v>
      </c>
      <c r="D14" s="36"/>
      <c r="E14" s="36"/>
      <c r="F14" s="54"/>
    </row>
    <row r="15" spans="1:9" ht="15" customHeight="1" thickBot="1" x14ac:dyDescent="0.4">
      <c r="A15" s="53"/>
      <c r="B15" s="39" t="s">
        <v>79</v>
      </c>
      <c r="C15" s="38" t="s">
        <v>105</v>
      </c>
      <c r="D15" s="36">
        <v>82</v>
      </c>
      <c r="E15" s="36">
        <v>62</v>
      </c>
      <c r="F15" s="54"/>
    </row>
    <row r="16" spans="1:9" ht="15" customHeight="1" thickBot="1" x14ac:dyDescent="0.4">
      <c r="A16" s="53"/>
      <c r="B16" s="39" t="s">
        <v>80</v>
      </c>
      <c r="C16" s="38" t="s">
        <v>106</v>
      </c>
      <c r="D16" s="36">
        <v>79</v>
      </c>
      <c r="E16" s="36">
        <v>59</v>
      </c>
      <c r="F16" s="54"/>
    </row>
    <row r="17" spans="1:9" ht="15" customHeight="1" thickBot="1" x14ac:dyDescent="0.4">
      <c r="A17" s="53"/>
      <c r="B17" s="39" t="s">
        <v>81</v>
      </c>
      <c r="C17" s="38" t="s">
        <v>116</v>
      </c>
      <c r="D17" s="36">
        <v>76</v>
      </c>
      <c r="E17" s="36">
        <v>56</v>
      </c>
      <c r="F17" s="54"/>
    </row>
    <row r="18" spans="1:9" ht="15" customHeight="1" thickBot="1" x14ac:dyDescent="0.4">
      <c r="A18" s="53"/>
      <c r="B18" s="37" t="s">
        <v>136</v>
      </c>
      <c r="C18" s="38" t="s">
        <v>108</v>
      </c>
      <c r="D18" s="36"/>
      <c r="E18" s="36"/>
      <c r="F18" s="54"/>
    </row>
    <row r="19" spans="1:9" ht="15" customHeight="1" thickBot="1" x14ac:dyDescent="0.4">
      <c r="A19" s="53"/>
      <c r="B19" s="39" t="s">
        <v>79</v>
      </c>
      <c r="C19" s="38" t="s">
        <v>105</v>
      </c>
      <c r="D19" s="36">
        <v>73</v>
      </c>
      <c r="E19" s="36">
        <v>53</v>
      </c>
      <c r="F19" s="54"/>
    </row>
    <row r="20" spans="1:9" ht="15" customHeight="1" thickBot="1" x14ac:dyDescent="0.4">
      <c r="A20" s="53"/>
      <c r="B20" s="39" t="s">
        <v>80</v>
      </c>
      <c r="C20" s="38" t="s">
        <v>106</v>
      </c>
      <c r="D20" s="36">
        <v>70</v>
      </c>
      <c r="E20" s="36">
        <v>50</v>
      </c>
      <c r="F20" s="54"/>
    </row>
    <row r="21" spans="1:9" ht="15" customHeight="1" thickBot="1" x14ac:dyDescent="0.4">
      <c r="A21" s="53"/>
      <c r="B21" s="39" t="s">
        <v>81</v>
      </c>
      <c r="C21" s="38" t="s">
        <v>116</v>
      </c>
      <c r="D21" s="36">
        <v>67</v>
      </c>
      <c r="E21" s="36">
        <v>47</v>
      </c>
      <c r="F21" s="54"/>
    </row>
    <row r="22" spans="1:9" ht="15" customHeight="1" thickBot="1" x14ac:dyDescent="0.4">
      <c r="A22" s="57"/>
      <c r="B22" s="58"/>
      <c r="C22" s="58"/>
      <c r="D22" s="58"/>
      <c r="E22" s="58"/>
      <c r="F22" s="59"/>
    </row>
    <row r="23" spans="1:9" ht="15" customHeight="1" thickTop="1" thickBot="1" x14ac:dyDescent="0.4">
      <c r="A23" s="48"/>
      <c r="B23" s="48"/>
      <c r="C23" s="48"/>
      <c r="D23" s="48"/>
      <c r="E23" s="48"/>
      <c r="F23" s="48"/>
    </row>
    <row r="24" spans="1:9" ht="15" customHeight="1" thickTop="1" x14ac:dyDescent="0.35">
      <c r="A24" s="60"/>
      <c r="B24" s="61" t="s">
        <v>140</v>
      </c>
      <c r="C24" s="62"/>
      <c r="D24" s="62"/>
      <c r="E24" s="62"/>
      <c r="F24" s="62"/>
      <c r="G24" s="62"/>
      <c r="H24" s="62"/>
      <c r="I24" s="63"/>
    </row>
    <row r="25" spans="1:9" ht="15" customHeight="1" thickBot="1" x14ac:dyDescent="0.4">
      <c r="A25" s="64"/>
      <c r="B25" s="47" t="s">
        <v>54</v>
      </c>
      <c r="C25" s="48"/>
      <c r="D25" s="48"/>
      <c r="E25" s="48"/>
      <c r="F25" s="48"/>
      <c r="G25" s="48"/>
      <c r="H25" s="48"/>
      <c r="I25" s="65"/>
    </row>
    <row r="26" spans="1:9" ht="26.5" customHeight="1" thickBot="1" x14ac:dyDescent="0.4">
      <c r="A26" s="64"/>
      <c r="B26" s="143" t="s">
        <v>3</v>
      </c>
      <c r="C26" s="143" t="s">
        <v>137</v>
      </c>
      <c r="D26" s="145" t="s">
        <v>132</v>
      </c>
      <c r="E26" s="146"/>
      <c r="F26" s="48"/>
      <c r="G26" s="44" t="s">
        <v>138</v>
      </c>
      <c r="H26" s="44" t="s">
        <v>171</v>
      </c>
      <c r="I26" s="65"/>
    </row>
    <row r="27" spans="1:9" ht="15.75" customHeight="1" thickBot="1" x14ac:dyDescent="0.4">
      <c r="A27" s="64"/>
      <c r="B27" s="144"/>
      <c r="C27" s="144"/>
      <c r="D27" s="40" t="s">
        <v>102</v>
      </c>
      <c r="E27" s="40" t="s">
        <v>109</v>
      </c>
      <c r="F27" s="48"/>
      <c r="G27" s="45" t="s">
        <v>111</v>
      </c>
      <c r="H27" s="46">
        <v>100</v>
      </c>
      <c r="I27" s="65"/>
    </row>
    <row r="28" spans="1:9" ht="15.75" customHeight="1" thickBot="1" x14ac:dyDescent="0.4">
      <c r="A28" s="64"/>
      <c r="B28" s="37" t="s">
        <v>133</v>
      </c>
      <c r="C28" s="38" t="s">
        <v>117</v>
      </c>
      <c r="D28" s="36"/>
      <c r="E28" s="36"/>
      <c r="F28" s="48"/>
      <c r="G28" s="45" t="s">
        <v>114</v>
      </c>
      <c r="H28" s="46">
        <v>67</v>
      </c>
      <c r="I28" s="65"/>
    </row>
    <row r="29" spans="1:9" ht="15.75" customHeight="1" thickBot="1" x14ac:dyDescent="0.4">
      <c r="A29" s="64"/>
      <c r="B29" s="39" t="s">
        <v>79</v>
      </c>
      <c r="C29" s="38" t="s">
        <v>105</v>
      </c>
      <c r="D29" s="36">
        <v>100</v>
      </c>
      <c r="E29" s="36">
        <v>80</v>
      </c>
      <c r="F29" s="48"/>
      <c r="G29" s="45" t="s">
        <v>113</v>
      </c>
      <c r="H29" s="46">
        <v>33</v>
      </c>
      <c r="I29" s="65"/>
    </row>
    <row r="30" spans="1:9" ht="15.75" customHeight="1" thickBot="1" x14ac:dyDescent="0.4">
      <c r="A30" s="64"/>
      <c r="B30" s="39" t="s">
        <v>80</v>
      </c>
      <c r="C30" s="38" t="s">
        <v>106</v>
      </c>
      <c r="D30" s="36">
        <v>97</v>
      </c>
      <c r="E30" s="36">
        <v>77</v>
      </c>
      <c r="F30" s="48"/>
      <c r="G30" s="48"/>
      <c r="H30" s="48"/>
      <c r="I30" s="65"/>
    </row>
    <row r="31" spans="1:9" ht="15.75" customHeight="1" thickBot="1" x14ac:dyDescent="0.4">
      <c r="A31" s="64"/>
      <c r="B31" s="41" t="s">
        <v>81</v>
      </c>
      <c r="C31" s="42" t="s">
        <v>116</v>
      </c>
      <c r="D31" s="43">
        <v>94</v>
      </c>
      <c r="E31" s="43">
        <v>74</v>
      </c>
      <c r="F31" s="48"/>
      <c r="G31" s="48"/>
      <c r="H31" s="48"/>
      <c r="I31" s="65"/>
    </row>
    <row r="32" spans="1:9" ht="15.75" customHeight="1" thickBot="1" x14ac:dyDescent="0.4">
      <c r="A32" s="64"/>
      <c r="B32" s="37" t="s">
        <v>134</v>
      </c>
      <c r="C32" s="38" t="s">
        <v>115</v>
      </c>
      <c r="D32" s="36"/>
      <c r="E32" s="36"/>
      <c r="F32" s="48"/>
      <c r="G32" s="48"/>
      <c r="H32" s="48"/>
      <c r="I32" s="65"/>
    </row>
    <row r="33" spans="1:9" ht="15.75" customHeight="1" thickBot="1" x14ac:dyDescent="0.4">
      <c r="A33" s="64"/>
      <c r="B33" s="39" t="s">
        <v>79</v>
      </c>
      <c r="C33" s="38" t="s">
        <v>105</v>
      </c>
      <c r="D33" s="36">
        <v>91</v>
      </c>
      <c r="E33" s="36">
        <v>71</v>
      </c>
      <c r="F33" s="48"/>
      <c r="G33" s="48"/>
      <c r="H33" s="48"/>
      <c r="I33" s="65"/>
    </row>
    <row r="34" spans="1:9" ht="15.75" customHeight="1" thickBot="1" x14ac:dyDescent="0.4">
      <c r="A34" s="64"/>
      <c r="B34" s="39" t="s">
        <v>80</v>
      </c>
      <c r="C34" s="38" t="s">
        <v>106</v>
      </c>
      <c r="D34" s="36">
        <v>88</v>
      </c>
      <c r="E34" s="36">
        <v>68</v>
      </c>
      <c r="F34" s="48"/>
      <c r="G34" s="48"/>
      <c r="H34" s="48"/>
      <c r="I34" s="65"/>
    </row>
    <row r="35" spans="1:9" ht="15.75" customHeight="1" thickBot="1" x14ac:dyDescent="0.4">
      <c r="A35" s="64"/>
      <c r="B35" s="39" t="s">
        <v>81</v>
      </c>
      <c r="C35" s="38" t="s">
        <v>116</v>
      </c>
      <c r="D35" s="36">
        <v>85</v>
      </c>
      <c r="E35" s="36">
        <v>65</v>
      </c>
      <c r="F35" s="48"/>
      <c r="G35" s="48"/>
      <c r="H35" s="48"/>
      <c r="I35" s="65"/>
    </row>
    <row r="36" spans="1:9" ht="15.75" customHeight="1" thickBot="1" x14ac:dyDescent="0.4">
      <c r="A36" s="64"/>
      <c r="B36" s="37" t="s">
        <v>135</v>
      </c>
      <c r="C36" s="38" t="s">
        <v>107</v>
      </c>
      <c r="D36" s="36"/>
      <c r="E36" s="36"/>
      <c r="F36" s="48"/>
      <c r="G36" s="48"/>
      <c r="H36" s="48"/>
      <c r="I36" s="65"/>
    </row>
    <row r="37" spans="1:9" ht="15.75" customHeight="1" thickBot="1" x14ac:dyDescent="0.4">
      <c r="A37" s="64"/>
      <c r="B37" s="39" t="s">
        <v>79</v>
      </c>
      <c r="C37" s="38" t="s">
        <v>105</v>
      </c>
      <c r="D37" s="36">
        <v>82</v>
      </c>
      <c r="E37" s="36">
        <v>62</v>
      </c>
      <c r="F37" s="48"/>
      <c r="G37" s="48"/>
      <c r="H37" s="48"/>
      <c r="I37" s="65"/>
    </row>
    <row r="38" spans="1:9" ht="15.75" customHeight="1" thickBot="1" x14ac:dyDescent="0.4">
      <c r="A38" s="64"/>
      <c r="B38" s="39" t="s">
        <v>80</v>
      </c>
      <c r="C38" s="38" t="s">
        <v>106</v>
      </c>
      <c r="D38" s="36">
        <v>79</v>
      </c>
      <c r="E38" s="36">
        <v>59</v>
      </c>
      <c r="F38" s="48"/>
      <c r="G38" s="48"/>
      <c r="H38" s="48"/>
      <c r="I38" s="65"/>
    </row>
    <row r="39" spans="1:9" ht="15.75" customHeight="1" thickBot="1" x14ac:dyDescent="0.4">
      <c r="A39" s="64"/>
      <c r="B39" s="39" t="s">
        <v>81</v>
      </c>
      <c r="C39" s="38" t="s">
        <v>116</v>
      </c>
      <c r="D39" s="36">
        <v>76</v>
      </c>
      <c r="E39" s="36">
        <v>56</v>
      </c>
      <c r="F39" s="48"/>
      <c r="G39" s="48"/>
      <c r="H39" s="48"/>
      <c r="I39" s="65"/>
    </row>
    <row r="40" spans="1:9" ht="15.75" customHeight="1" thickBot="1" x14ac:dyDescent="0.4">
      <c r="A40" s="64"/>
      <c r="B40" s="37" t="s">
        <v>136</v>
      </c>
      <c r="C40" s="38" t="s">
        <v>108</v>
      </c>
      <c r="D40" s="36"/>
      <c r="E40" s="36"/>
      <c r="F40" s="48"/>
      <c r="G40" s="48"/>
      <c r="H40" s="48"/>
      <c r="I40" s="65"/>
    </row>
    <row r="41" spans="1:9" ht="15.75" customHeight="1" thickBot="1" x14ac:dyDescent="0.4">
      <c r="A41" s="64"/>
      <c r="B41" s="39" t="s">
        <v>79</v>
      </c>
      <c r="C41" s="38" t="s">
        <v>105</v>
      </c>
      <c r="D41" s="36">
        <v>73</v>
      </c>
      <c r="E41" s="36">
        <v>53</v>
      </c>
      <c r="F41" s="48"/>
      <c r="G41" s="48"/>
      <c r="H41" s="48"/>
      <c r="I41" s="65"/>
    </row>
    <row r="42" spans="1:9" ht="15.75" customHeight="1" thickBot="1" x14ac:dyDescent="0.4">
      <c r="A42" s="64"/>
      <c r="B42" s="39" t="s">
        <v>80</v>
      </c>
      <c r="C42" s="38" t="s">
        <v>106</v>
      </c>
      <c r="D42" s="36">
        <v>70</v>
      </c>
      <c r="E42" s="36">
        <v>50</v>
      </c>
      <c r="F42" s="48"/>
      <c r="G42" s="48"/>
      <c r="H42" s="48"/>
      <c r="I42" s="65"/>
    </row>
    <row r="43" spans="1:9" ht="15.75" customHeight="1" thickBot="1" x14ac:dyDescent="0.4">
      <c r="A43" s="64"/>
      <c r="B43" s="39" t="s">
        <v>81</v>
      </c>
      <c r="C43" s="38" t="s">
        <v>116</v>
      </c>
      <c r="D43" s="36">
        <v>67</v>
      </c>
      <c r="E43" s="36">
        <v>47</v>
      </c>
      <c r="F43" s="48"/>
      <c r="G43" s="48"/>
      <c r="H43" s="48"/>
      <c r="I43" s="65"/>
    </row>
    <row r="44" spans="1:9" ht="15.75" customHeight="1" thickBot="1" x14ac:dyDescent="0.4">
      <c r="A44" s="66"/>
      <c r="B44" s="67"/>
      <c r="C44" s="67"/>
      <c r="D44" s="67"/>
      <c r="E44" s="67"/>
      <c r="F44" s="67"/>
      <c r="G44" s="67"/>
      <c r="H44" s="67"/>
      <c r="I44" s="68"/>
    </row>
    <row r="45" spans="1:9" ht="15.75" customHeight="1" thickTop="1" x14ac:dyDescent="0.35"/>
    <row r="46" spans="1:9" ht="15.5" customHeight="1" x14ac:dyDescent="0.35">
      <c r="B46" s="15" t="s">
        <v>150</v>
      </c>
    </row>
    <row r="47" spans="1:9" ht="15.75" customHeight="1" x14ac:dyDescent="0.35">
      <c r="B47" s="15" t="s">
        <v>151</v>
      </c>
    </row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</sheetData>
  <sheetProtection algorithmName="SHA-512" hashValue="FY039em5YZTrmJKWya+m4/RrtNRyHUSit1eyoMEj4fE462m6cd8FSQTP47jybS5BggzCqnQRy2aGTEr2cRpLeA==" saltValue="K/Tt6DR9jaIaRCQImF0LCw==" spinCount="100000" sheet="1" objects="1" scenarios="1"/>
  <mergeCells count="6">
    <mergeCell ref="B4:B5"/>
    <mergeCell ref="C4:C5"/>
    <mergeCell ref="D4:E4"/>
    <mergeCell ref="B26:B27"/>
    <mergeCell ref="C26:C27"/>
    <mergeCell ref="D26:E2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0070C0"/>
    <pageSetUpPr fitToPage="1"/>
  </sheetPr>
  <dimension ref="A1:AC101"/>
  <sheetViews>
    <sheetView topLeftCell="S11" zoomScale="90" zoomScaleNormal="90" workbookViewId="0">
      <selection activeCell="AA77" sqref="AA77:AB77"/>
    </sheetView>
  </sheetViews>
  <sheetFormatPr defaultColWidth="14.453125" defaultRowHeight="15" customHeight="1" x14ac:dyDescent="0.35"/>
  <cols>
    <col min="1" max="1" width="3.54296875" customWidth="1"/>
    <col min="2" max="2" width="5.1796875" customWidth="1"/>
    <col min="3" max="3" width="11.81640625" customWidth="1"/>
    <col min="4" max="4" width="12.453125" customWidth="1"/>
    <col min="5" max="5" width="8.54296875" customWidth="1"/>
    <col min="6" max="6" width="26.7265625" customWidth="1"/>
    <col min="7" max="7" width="13.54296875" customWidth="1"/>
    <col min="8" max="8" width="7" customWidth="1"/>
    <col min="9" max="9" width="6.54296875" customWidth="1"/>
    <col min="10" max="10" width="15.54296875" style="17" customWidth="1"/>
    <col min="11" max="11" width="19.453125" style="17" customWidth="1"/>
    <col min="12" max="12" width="10.453125" customWidth="1"/>
    <col min="13" max="13" width="12.54296875" style="17" customWidth="1"/>
    <col min="14" max="14" width="11.81640625" customWidth="1"/>
    <col min="15" max="15" width="27.453125" style="17" customWidth="1"/>
    <col min="16" max="16" width="12.453125" customWidth="1"/>
    <col min="17" max="17" width="23.81640625" customWidth="1"/>
    <col min="18" max="18" width="16.54296875" customWidth="1"/>
    <col min="19" max="19" width="6.54296875" customWidth="1"/>
    <col min="20" max="20" width="6" customWidth="1"/>
    <col min="21" max="21" width="18.81640625" style="17" customWidth="1"/>
    <col min="22" max="22" width="20.453125" style="17" customWidth="1"/>
    <col min="23" max="23" width="10.7265625" customWidth="1"/>
    <col min="24" max="24" width="12.1796875" style="17" customWidth="1"/>
    <col min="25" max="25" width="14.453125" customWidth="1"/>
    <col min="26" max="27" width="16.1796875" customWidth="1"/>
    <col min="28" max="28" width="23.6328125" style="17" customWidth="1"/>
    <col min="29" max="29" width="21.7265625" customWidth="1"/>
  </cols>
  <sheetData>
    <row r="1" spans="1:29" ht="14.25" customHeight="1" x14ac:dyDescent="0.4">
      <c r="A1" s="1"/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"/>
    </row>
    <row r="2" spans="1:29" ht="14.25" customHeight="1" x14ac:dyDescent="0.35">
      <c r="A2" s="1"/>
      <c r="B2" s="162" t="s">
        <v>83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"/>
    </row>
    <row r="3" spans="1:29" ht="14.25" customHeight="1" x14ac:dyDescent="0.35">
      <c r="A3" s="1"/>
      <c r="B3" s="163" t="s">
        <v>84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"/>
    </row>
    <row r="4" spans="1:29" ht="14.25" customHeight="1" x14ac:dyDescent="0.35">
      <c r="A4" s="1"/>
      <c r="B4" s="163" t="s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"/>
    </row>
    <row r="5" spans="1:29" ht="14.25" customHeight="1" x14ac:dyDescent="0.35">
      <c r="A5" s="1"/>
      <c r="B5" s="2"/>
      <c r="C5" s="2"/>
      <c r="D5" s="2"/>
      <c r="E5" s="2"/>
      <c r="F5" s="2"/>
      <c r="G5" s="2"/>
      <c r="H5" s="2"/>
      <c r="I5" s="2"/>
      <c r="J5" s="3"/>
      <c r="K5" s="3"/>
      <c r="L5" s="2"/>
      <c r="M5" s="3"/>
      <c r="N5" s="2"/>
      <c r="O5" s="3"/>
      <c r="P5" s="2"/>
      <c r="Q5" s="2"/>
      <c r="R5" s="2"/>
      <c r="S5" s="2"/>
      <c r="T5" s="2"/>
      <c r="U5" s="3"/>
      <c r="V5" s="3"/>
      <c r="W5" s="2"/>
      <c r="X5" s="3"/>
      <c r="Y5" s="2"/>
      <c r="Z5" s="2"/>
      <c r="AA5" s="2"/>
      <c r="AB5" s="3"/>
      <c r="AC5" s="1"/>
    </row>
    <row r="6" spans="1:29" ht="14.25" customHeight="1" x14ac:dyDescent="0.35">
      <c r="A6" s="1"/>
      <c r="B6" s="2"/>
      <c r="C6" s="2"/>
      <c r="D6" s="2"/>
      <c r="E6" s="2"/>
      <c r="F6" s="2"/>
      <c r="G6" s="2"/>
      <c r="H6" s="2"/>
      <c r="I6" s="2"/>
      <c r="J6" s="3"/>
      <c r="K6" s="3"/>
      <c r="L6" s="2"/>
      <c r="M6" s="3"/>
      <c r="N6" s="2"/>
      <c r="O6" s="3"/>
      <c r="P6" s="2"/>
      <c r="Q6" s="2"/>
      <c r="R6" s="2"/>
      <c r="S6" s="2"/>
      <c r="T6" s="2"/>
      <c r="U6" s="3"/>
      <c r="V6" s="3"/>
      <c r="W6" s="2"/>
      <c r="X6" s="3"/>
      <c r="Y6" s="2"/>
      <c r="Z6" s="2"/>
      <c r="AA6" s="2"/>
      <c r="AB6" s="3"/>
      <c r="AC6" s="1"/>
    </row>
    <row r="7" spans="1:29" ht="14.25" customHeight="1" x14ac:dyDescent="0.35">
      <c r="A7" s="1"/>
      <c r="B7" s="147" t="s">
        <v>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3"/>
      <c r="AC7" s="1"/>
    </row>
    <row r="8" spans="1:29" ht="14.25" customHeight="1" x14ac:dyDescent="0.35">
      <c r="A8" s="1"/>
      <c r="B8" s="147" t="s">
        <v>85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3"/>
      <c r="AC8" s="1"/>
    </row>
    <row r="9" spans="1:29" ht="14.25" customHeight="1" x14ac:dyDescent="0.35">
      <c r="A9" s="1"/>
      <c r="B9" s="164" t="s">
        <v>86</v>
      </c>
      <c r="C9" s="148"/>
      <c r="D9" s="11">
        <v>33</v>
      </c>
      <c r="E9" s="11"/>
      <c r="F9" s="11"/>
      <c r="G9" s="3"/>
      <c r="H9" s="2"/>
      <c r="I9" s="2"/>
      <c r="J9" s="3"/>
      <c r="K9" s="3"/>
      <c r="L9" s="2"/>
      <c r="M9" s="3"/>
      <c r="N9" s="2"/>
      <c r="O9" s="3"/>
      <c r="P9" s="2"/>
      <c r="Q9" s="2"/>
      <c r="R9" s="2"/>
      <c r="S9" s="2"/>
      <c r="T9" s="2"/>
      <c r="U9" s="3"/>
      <c r="V9" s="3"/>
      <c r="W9" s="2"/>
      <c r="X9" s="3"/>
      <c r="Y9" s="2"/>
      <c r="Z9" s="2"/>
      <c r="AA9" s="2"/>
      <c r="AB9" s="3"/>
      <c r="AC9" s="1"/>
    </row>
    <row r="10" spans="1:29" ht="14.25" customHeight="1" x14ac:dyDescent="0.35">
      <c r="A10" s="1"/>
      <c r="B10" s="2"/>
      <c r="C10" s="1"/>
      <c r="D10" s="2"/>
      <c r="E10" s="2"/>
      <c r="F10" s="2"/>
      <c r="G10" s="2"/>
      <c r="H10" s="2"/>
      <c r="I10" s="2"/>
      <c r="J10" s="3"/>
      <c r="K10" s="3"/>
      <c r="L10" s="2"/>
      <c r="M10" s="3"/>
      <c r="N10" s="2"/>
      <c r="O10" s="3"/>
      <c r="P10" s="2"/>
      <c r="Q10" s="2"/>
      <c r="R10" s="2"/>
      <c r="S10" s="2"/>
      <c r="T10" s="2"/>
      <c r="U10" s="3"/>
      <c r="V10" s="3"/>
      <c r="W10" s="2"/>
      <c r="X10" s="3"/>
      <c r="Y10" s="2"/>
      <c r="Z10" s="2"/>
      <c r="AA10" s="2"/>
      <c r="AB10" s="3"/>
      <c r="AC10" s="1"/>
    </row>
    <row r="11" spans="1:29" ht="15" customHeight="1" thickBot="1" x14ac:dyDescent="0.4">
      <c r="A11" s="1"/>
      <c r="B11" s="2"/>
      <c r="C11" s="1"/>
      <c r="D11" s="2"/>
      <c r="E11" s="2"/>
      <c r="F11" s="2"/>
      <c r="G11" s="2"/>
      <c r="H11" s="2"/>
      <c r="I11" s="2"/>
      <c r="J11" s="3"/>
      <c r="K11" s="3"/>
      <c r="L11" s="2"/>
      <c r="M11" s="3"/>
      <c r="N11" s="2"/>
      <c r="O11" s="3"/>
      <c r="P11" s="2"/>
      <c r="Q11" s="2"/>
      <c r="R11" s="2"/>
      <c r="S11" s="2"/>
      <c r="T11" s="2"/>
      <c r="U11" s="3"/>
      <c r="V11" s="3"/>
      <c r="W11" s="2"/>
      <c r="X11" s="3"/>
      <c r="Y11" s="2"/>
      <c r="Z11" s="2"/>
      <c r="AA11" s="2"/>
      <c r="AB11" s="3"/>
      <c r="AC11" s="1"/>
    </row>
    <row r="12" spans="1:29" s="15" customFormat="1" ht="15" customHeight="1" thickTop="1" x14ac:dyDescent="0.3">
      <c r="A12" s="19"/>
      <c r="B12" s="168" t="s">
        <v>3</v>
      </c>
      <c r="C12" s="165" t="s">
        <v>4</v>
      </c>
      <c r="D12" s="154" t="s">
        <v>87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6"/>
      <c r="O12" s="154" t="s">
        <v>88</v>
      </c>
      <c r="P12" s="171"/>
      <c r="Q12" s="155"/>
      <c r="R12" s="155"/>
      <c r="S12" s="155"/>
      <c r="T12" s="155"/>
      <c r="U12" s="155"/>
      <c r="V12" s="155"/>
      <c r="W12" s="155"/>
      <c r="X12" s="155"/>
      <c r="Y12" s="156"/>
      <c r="Z12" s="183" t="s">
        <v>89</v>
      </c>
      <c r="AA12" s="186" t="s">
        <v>5</v>
      </c>
      <c r="AB12" s="178" t="s">
        <v>6</v>
      </c>
      <c r="AC12" s="19"/>
    </row>
    <row r="13" spans="1:29" s="15" customFormat="1" ht="17.25" customHeight="1" x14ac:dyDescent="0.3">
      <c r="A13" s="19"/>
      <c r="B13" s="169"/>
      <c r="C13" s="166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9"/>
      <c r="O13" s="157"/>
      <c r="P13" s="158"/>
      <c r="Q13" s="158"/>
      <c r="R13" s="158"/>
      <c r="S13" s="158"/>
      <c r="T13" s="158"/>
      <c r="U13" s="158"/>
      <c r="V13" s="158"/>
      <c r="W13" s="158"/>
      <c r="X13" s="158"/>
      <c r="Y13" s="159"/>
      <c r="Z13" s="184"/>
      <c r="AA13" s="187"/>
      <c r="AB13" s="179"/>
      <c r="AC13" s="19"/>
    </row>
    <row r="14" spans="1:29" s="15" customFormat="1" ht="36" customHeight="1" x14ac:dyDescent="0.3">
      <c r="A14" s="19"/>
      <c r="B14" s="169"/>
      <c r="C14" s="166"/>
      <c r="D14" s="160" t="s">
        <v>110</v>
      </c>
      <c r="E14" s="149" t="s">
        <v>90</v>
      </c>
      <c r="F14" s="149" t="s">
        <v>91</v>
      </c>
      <c r="G14" s="175" t="s">
        <v>92</v>
      </c>
      <c r="H14" s="176"/>
      <c r="I14" s="176"/>
      <c r="J14" s="177"/>
      <c r="K14" s="149" t="s">
        <v>93</v>
      </c>
      <c r="L14" s="149" t="s">
        <v>94</v>
      </c>
      <c r="M14" s="149" t="s">
        <v>95</v>
      </c>
      <c r="N14" s="151" t="s">
        <v>96</v>
      </c>
      <c r="O14" s="172" t="s">
        <v>97</v>
      </c>
      <c r="P14" s="149" t="s">
        <v>112</v>
      </c>
      <c r="Q14" s="149" t="s">
        <v>98</v>
      </c>
      <c r="R14" s="175" t="s">
        <v>92</v>
      </c>
      <c r="S14" s="181"/>
      <c r="T14" s="181"/>
      <c r="U14" s="182"/>
      <c r="V14" s="149" t="s">
        <v>93</v>
      </c>
      <c r="W14" s="149" t="s">
        <v>94</v>
      </c>
      <c r="X14" s="149" t="s">
        <v>95</v>
      </c>
      <c r="Y14" s="151" t="s">
        <v>99</v>
      </c>
      <c r="Z14" s="184"/>
      <c r="AA14" s="187"/>
      <c r="AB14" s="179"/>
      <c r="AC14" s="19"/>
    </row>
    <row r="15" spans="1:29" s="15" customFormat="1" ht="41.25" hidden="1" customHeight="1" x14ac:dyDescent="0.3">
      <c r="A15" s="19"/>
      <c r="B15" s="170"/>
      <c r="C15" s="167"/>
      <c r="D15" s="157"/>
      <c r="E15" s="153"/>
      <c r="F15" s="153"/>
      <c r="G15" s="75" t="s">
        <v>100</v>
      </c>
      <c r="H15" s="75" t="s">
        <v>7</v>
      </c>
      <c r="I15" s="75" t="s">
        <v>8</v>
      </c>
      <c r="J15" s="75" t="s">
        <v>101</v>
      </c>
      <c r="K15" s="150"/>
      <c r="L15" s="153"/>
      <c r="M15" s="150"/>
      <c r="N15" s="152"/>
      <c r="O15" s="173"/>
      <c r="P15" s="153"/>
      <c r="Q15" s="153"/>
      <c r="R15" s="75" t="s">
        <v>100</v>
      </c>
      <c r="S15" s="75" t="s">
        <v>7</v>
      </c>
      <c r="T15" s="75" t="s">
        <v>8</v>
      </c>
      <c r="U15" s="75" t="s">
        <v>101</v>
      </c>
      <c r="V15" s="150"/>
      <c r="W15" s="153"/>
      <c r="X15" s="150"/>
      <c r="Y15" s="152"/>
      <c r="Z15" s="185"/>
      <c r="AA15" s="153"/>
      <c r="AB15" s="180"/>
      <c r="AC15" s="19"/>
    </row>
    <row r="16" spans="1:29" s="20" customFormat="1" ht="17" hidden="1" customHeight="1" x14ac:dyDescent="0.35">
      <c r="A16" s="13"/>
      <c r="B16" s="76">
        <v>1</v>
      </c>
      <c r="C16" s="76">
        <v>2</v>
      </c>
      <c r="D16" s="76">
        <v>3</v>
      </c>
      <c r="E16" s="76">
        <v>4</v>
      </c>
      <c r="F16" s="76">
        <v>5</v>
      </c>
      <c r="G16" s="76">
        <v>6</v>
      </c>
      <c r="H16" s="76">
        <v>7</v>
      </c>
      <c r="I16" s="76">
        <v>8</v>
      </c>
      <c r="J16" s="76">
        <v>9</v>
      </c>
      <c r="K16" s="76">
        <v>10</v>
      </c>
      <c r="L16" s="76">
        <v>11</v>
      </c>
      <c r="M16" s="76">
        <v>12</v>
      </c>
      <c r="N16" s="76">
        <v>13</v>
      </c>
      <c r="O16" s="76">
        <v>14</v>
      </c>
      <c r="P16" s="76">
        <v>15</v>
      </c>
      <c r="Q16" s="76">
        <v>16</v>
      </c>
      <c r="R16" s="76">
        <v>17</v>
      </c>
      <c r="S16" s="76">
        <v>18</v>
      </c>
      <c r="T16" s="76">
        <v>19</v>
      </c>
      <c r="U16" s="76">
        <v>20</v>
      </c>
      <c r="V16" s="76">
        <v>21</v>
      </c>
      <c r="W16" s="76">
        <v>22</v>
      </c>
      <c r="X16" s="76">
        <v>23</v>
      </c>
      <c r="Y16" s="76">
        <v>24</v>
      </c>
      <c r="Z16" s="76">
        <v>25</v>
      </c>
      <c r="AA16" s="76">
        <v>26</v>
      </c>
      <c r="AB16" s="76">
        <v>27</v>
      </c>
      <c r="AC16" s="13"/>
    </row>
    <row r="17" spans="1:29" ht="15" hidden="1" customHeight="1" x14ac:dyDescent="0.35">
      <c r="A17" s="4"/>
      <c r="B17" s="89">
        <v>1</v>
      </c>
      <c r="C17" s="91" t="s">
        <v>10</v>
      </c>
      <c r="D17" s="77">
        <v>85</v>
      </c>
      <c r="E17" s="7">
        <f>D17*30%</f>
        <v>25.5</v>
      </c>
      <c r="F17" s="12">
        <v>44734</v>
      </c>
      <c r="G17" s="6">
        <v>45830</v>
      </c>
      <c r="H17" s="7">
        <f t="shared" ref="H17:H83" si="0">DATEDIF(F17,G17,"y")</f>
        <v>3</v>
      </c>
      <c r="I17" s="7">
        <f t="shared" ref="I17:I83" si="1">DATEDIF(F17,G17,"ym")</f>
        <v>0</v>
      </c>
      <c r="J17" s="16" t="str">
        <f>IF(AND(H17&lt;=2, I17&lt;=12), "Berlaku",IF(AND(H17=3, I17=0), "Berlaku","Tidak Berlaku"))</f>
        <v>Berlaku</v>
      </c>
      <c r="K17" s="18" t="s">
        <v>117</v>
      </c>
      <c r="L17" s="5" t="s">
        <v>116</v>
      </c>
      <c r="M17" s="18" t="s">
        <v>109</v>
      </c>
      <c r="N17" s="78">
        <f>IF(AND(J17="Berlaku",K17="Tingkat Nasional",L17="Juara 1",M17="Perorangan"),91*30%+E17,IF(AND(J17="Berlaku",K17="Tingkat Nasional",L17="Juara 2",M17="Perorangan"),88*30%+E17,IF(AND(J17="Berlaku",K17="Tingkat Nasional",L17="Juara 3",M17="Perorangan"),85*30%+E17,IF(AND(J17="Berlaku",K17="Tingkat Provinsi",L17="Juara 1",M17="Perorangan"),82*30%+E17,IF(AND(J17="Berlaku",K17="Tingkat Provinsi",L17="Juara 2",M17="Perorangan"),79*30%+E17,IF(AND(J17="Berlaku",K17="Tingkat Provinsi",L17="Juara 3",M17="Perorangan"),76*30%+E17,IF(AND(J17="Berlaku",K17="Tingkat Kabupaten",L17="Juara 1",M17="Perorangan"),73*30%+E17,IF(AND(J17="Berlaku",K17="Tingkat Kabupaten",L17="Juara 2",M17="Perorangan"),70*30%+E17,IF(AND(J17="Berlaku",K17="Tingkat Kabupaten",L17="Juara 3",M17="Perorangan"),67*30%+E17,IF(AND(J17="Berlaku",K17="Tingkat Nasional",L17="Juara 1",M17="Beregu"),71*30%+E17,IF(AND(J17="Berlaku",K17="Tingkat Nasional",L17="Juara 2",M17="Beregu"),68*30%+E17,IF(AND(J17="Berlaku",K17="Tingkat Nasional",L17="Juara 3",M17="Beregu"),65*30%+E17,IF(AND(J17="Berlaku",K17="Tingkat Provinsi",L17="Juara 1",M17="Beregu"),62*30%+E17,IF(AND(J17="Berlaku",K17="Tingkat Provinsi",L17="Juara 2",M17="Beregu"),59*30%+E17,IF(AND(J17="Berlaku",K17="Tingkat Provinsi",L17="Juara 3",M17="Beregu"),56*30%+E17,IF(AND(J17="Berlaku",K17="Tingkat Kabupaten",L17="Juara 1",M17="Beregu"),53*30%+E17,IF(AND(J17="Berlaku",K17="Tingkat Kabupaten",L17="Juara 2",M17="Beregu"),50*30%+E17,IF(AND(J17="Berlaku",K17="Tingkat Kabupaten",L17="Juara 3",M17="Beregu"),47*30%+E17,IF(AND(J17="Berlaku",K17="Tingkat Internasional",L17="Juara 1",M17="Perorangan"),100*30%+E17,IF(AND(J17="Berlaku",K17="Tingkat Internasional",L17="Juara 2",M17="Perorangan"),97*30%+E17,IF(AND(J17="Berlaku",K17="Tingkat Internasional",L17="Juara 3",M17="Perorangan"),94*30%+E17,IF(AND(J17="Berlaku",K17="Tingkat Internasional",L17="Juara 1",M17="Beregu"),80*30%+E17,IF(AND(J17="Berlaku",K17="Tingkat Internasional",L17="Juara 2",M17="Beregu"),77*30%+E17,IF(AND(J17="Berlaku",K17="Tingkat Internasional",L17="Juara 3",M17="Beregu"),74*30%+E17,))))))))))))))))))))))))</f>
        <v>47.7</v>
      </c>
      <c r="O17" s="86" t="s">
        <v>111</v>
      </c>
      <c r="P17" s="8" t="str">
        <f>IF(O17="Ketua","100",IF(O17="Wakil Ketua/Sekretaris/Bendahara","67",IF(O17="Anggota","33",)))</f>
        <v>100</v>
      </c>
      <c r="Q17" s="12">
        <v>44752</v>
      </c>
      <c r="R17" s="6">
        <v>45830</v>
      </c>
      <c r="S17" s="7">
        <f t="shared" ref="S17:S83" si="2">DATEDIF(Q17,R17,"y")</f>
        <v>2</v>
      </c>
      <c r="T17" s="7">
        <f t="shared" ref="T17:T83" si="3">DATEDIF(Q17,R17,"ym")</f>
        <v>11</v>
      </c>
      <c r="U17" s="16" t="str">
        <f>IF(AND(S17&lt;=2, T17&lt;=12), "Berlaku",IF(AND(S17=3, T17=0), "Berlaku","Tidak Berlaku"))</f>
        <v>Berlaku</v>
      </c>
      <c r="V17" s="18" t="s">
        <v>103</v>
      </c>
      <c r="W17" s="5" t="s">
        <v>103</v>
      </c>
      <c r="X17" s="18" t="s">
        <v>102</v>
      </c>
      <c r="Y17" s="78">
        <f>IF(AND(U17="Berlaku",V17="Tingkat Internasional",W17="Juara 1",X17="Perorangan"),100*30%+P17,IF(AND(U17="Berlaku",V17="Tingkat Internasional",W17="Juara 2",X17="Perorangan"),97*30%+P17,IF(AND(U17="Berlaku",V17="Tingkat Internasional",W17="Juara 3",X17="Perorangan"),94*30%+P17,IF(AND(U17="Berlaku",V17="Tingkat Internasional",W17="Juara 1",X17="Beregu"),80*30%+P17,IF(AND(U17="Berlaku",V17="Tingkat Internasional",W17="Juara 2",X17="Beregu"),77*30%+P17,IF(AND(U17="Berlaku",V17="Tingkat Internasional",W17="Juara 3",X17="Beregu"),74*30%+P17,IF(AND(U17="Berlaku",V17="Tingkat Nasional",W17="Juara 1",X17="Perorangan"),91*30%+P17,IF(AND(U17="Berlaku",V17="Tingkat Nasional",W17="Juara 2",X17="Perorangan"),88*30%+P17,IF(AND(U17="Berlaku",V17="Tingkat Nasional",W17="Juara 3",X17="Perorangan"),85*30%+P17,IF(AND(U17="Berlaku",V17="Tingkat Provinsi",W17="Juara 1",X17="Perorangan"),82*30%+P17,IF(AND(U17="Berlaku",V17="Tingkat Provinsi",W17="Juara 2",X17="Perorangan"),79*30%+P17,IF(AND(U17="Berlaku",V17="Tingkat Provinsi",W17="Juara 3",X17="Perorangan"),76*30%+P17,IF(AND(U17="Berlaku",V17="Tingkat Kabupaten",W17="Juara 1",X17="Perorangan"),73*30%+P17,IF(AND(U17="Berlaku",V17="Tingkat Kabupaten",W17="Juara 2",X17="Perorangan"),70*30%+P17,IF(AND(U17="Berlaku",V17="Tingkat Kabupaten",W17="Juara 3",X17="Perorangan"),67*30%+P17,IF(AND(U17="Berlaku",V17="Tingkat Nasional",W17="Juara 1",X17="Beregu"),71*30%+P17,IF(AND(U17="Berlaku",V17="Tingkat Nasional",W17="Juara 2",X17="Beregu"),68*30%+P17,IF(AND(U17="Berlaku",V17="Tingkat Nasional",W17="Juara 3",X17="Beregu"),65*30%+P17,IF(AND(U17="Berlaku",V17="Tingkat Provinsi",W17="Juara 1",X17="Beregu"),62*30%+P17,IF(AND(U17="Berlaku",V17="Tingkat Provinsi",W17="Juara 2",X17="Beregu"),59*30%+P17,IF(AND(U17="Berlaku",V17="Tingkat Provinsi",W17="Juara 3",X17="Beregu"),56*30%+P17,IF(AND(U17="Berlaku",V17="Tingkat Kabupaten",W17="Juara 1",X17="Beregu"),53*30%+P17,IF(AND(U17="Berlaku",V17="Tingkat Kabupaten",W17="Juara 2",X17="Beregu"),50*30%+P17,IF(AND(U17="Berlaku",V17="Tingkat Kabupaten",W17="Juara 3",X17="Beregu"),47*30%+P17,))))))))))))))))))))))))</f>
        <v>0</v>
      </c>
      <c r="Z17" s="96">
        <f>N17+Y17</f>
        <v>47.7</v>
      </c>
      <c r="AA17" s="9">
        <f>RANK(Z17,$Z$17:$Z$83,0)+COUNTIF($Z$17:Z17,Z17)-1</f>
        <v>47</v>
      </c>
      <c r="AB17" s="98" t="str">
        <f>IF(AND(AA17&gt;=1, AA17&lt;=33), "Masuk 33 Besar", "Tidak Masuk 33 Besar")</f>
        <v>Tidak Masuk 33 Besar</v>
      </c>
      <c r="AC17" s="4"/>
    </row>
    <row r="18" spans="1:29" ht="15" hidden="1" customHeight="1" x14ac:dyDescent="0.35">
      <c r="A18" s="4"/>
      <c r="B18" s="89">
        <v>2</v>
      </c>
      <c r="C18" s="91" t="s">
        <v>11</v>
      </c>
      <c r="D18" s="77">
        <v>87</v>
      </c>
      <c r="E18" s="7">
        <f t="shared" ref="E18:E83" si="4">D18*30%</f>
        <v>26.099999999999998</v>
      </c>
      <c r="F18" s="12">
        <v>45596</v>
      </c>
      <c r="G18" s="6">
        <v>45830</v>
      </c>
      <c r="H18" s="7">
        <f t="shared" si="0"/>
        <v>0</v>
      </c>
      <c r="I18" s="7">
        <f t="shared" si="1"/>
        <v>7</v>
      </c>
      <c r="J18" s="16" t="str">
        <f t="shared" ref="J18:J83" si="5">IF(AND(H18&lt;=2, I18&lt;=12), "Berlaku",IF(AND(H18=3, I18=0), "Berlaku","Tidak Berlaku"))</f>
        <v>Berlaku</v>
      </c>
      <c r="K18" s="18" t="s">
        <v>115</v>
      </c>
      <c r="L18" s="5" t="s">
        <v>106</v>
      </c>
      <c r="M18" s="18" t="s">
        <v>102</v>
      </c>
      <c r="N18" s="78">
        <f t="shared" ref="N18:N81" si="6">IF(AND(J18="Berlaku",K18="Tingkat Nasional",L18="Juara 1",M18="Perorangan"),91*30%+E18,IF(AND(J18="Berlaku",K18="Tingkat Nasional",L18="Juara 2",M18="Perorangan"),88*30%+E18,IF(AND(J18="Berlaku",K18="Tingkat Nasional",L18="Juara 3",M18="Perorangan"),85*30%+E18,IF(AND(J18="Berlaku",K18="Tingkat Provinsi",L18="Juara 1",M18="Perorangan"),82*30%+E18,IF(AND(J18="Berlaku",K18="Tingkat Provinsi",L18="Juara 2",M18="Perorangan"),79*30%+E18,IF(AND(J18="Berlaku",K18="Tingkat Provinsi",L18="Juara 3",M18="Perorangan"),76*30%+E18,IF(AND(J18="Berlaku",K18="Tingkat Kabupaten",L18="Juara 1",M18="Perorangan"),73*30%+E18,IF(AND(J18="Berlaku",K18="Tingkat Kabupaten",L18="Juara 2",M18="Perorangan"),70*30%+E18,IF(AND(J18="Berlaku",K18="Tingkat Kabupaten",L18="Juara 3",M18="Perorangan"),67*30%+E18,IF(AND(J18="Berlaku",K18="Tingkat Nasional",L18="Juara 1",M18="Beregu"),71*30%+E18,IF(AND(J18="Berlaku",K18="Tingkat Nasional",L18="Juara 2",M18="Beregu"),68*30%+E18,IF(AND(J18="Berlaku",K18="Tingkat Nasional",L18="Juara 3",M18="Beregu"),65*30%+E18,IF(AND(J18="Berlaku",K18="Tingkat Provinsi",L18="Juara 1",M18="Beregu"),62*30%+E18,IF(AND(J18="Berlaku",K18="Tingkat Provinsi",L18="Juara 2",M18="Beregu"),59*30%+E18,IF(AND(J18="Berlaku",K18="Tingkat Provinsi",L18="Juara 3",M18="Beregu"),56*30%+E18,IF(AND(J18="Berlaku",K18="Tingkat Kabupaten",L18="Juara 1",M18="Beregu"),53*30%+E18,IF(AND(J18="Berlaku",K18="Tingkat Kabupaten",L18="Juara 2",M18="Beregu"),50*30%+E18,IF(AND(J18="Berlaku",K18="Tingkat Kabupaten",L18="Juara 3",M18="Beregu"),47*30%+E18,IF(AND(J18="Berlaku",K18="Tingkat Internasional",L18="Juara 1",M18="Perorangan"),100*30%+E18,IF(AND(J18="Berlaku",K18="Tingkat Internasional",L18="Juara 2",M18="Perorangan"),97*30%+E18,IF(AND(J18="Berlaku",K18="Tingkat Internasional",L18="Juara 3",M18="Perorangan"),94*30%+E18,IF(AND(J18="Berlaku",K18="Tingkat Internasional",L18="Juara 1",M18="Beregu"),80*30%+E18,IF(AND(J18="Berlaku",K18="Tingkat Internasional",L18="Juara 2",M18="Beregu"),77*30%+E18,IF(AND(J18="Berlaku",K18="Tingkat Internasional",L18="Juara 3",M18="Beregu"),74*30%+E18,))))))))))))))))))))))))</f>
        <v>52.5</v>
      </c>
      <c r="O18" s="86" t="s">
        <v>111</v>
      </c>
      <c r="P18" s="8" t="str">
        <f t="shared" ref="P18:P81" si="7">IF(O18="Ketua","100",IF(O18="Wakil Ketua/Sekretaris/Bendahara","67",IF(O18="Anggota","33",)))</f>
        <v>100</v>
      </c>
      <c r="Q18" s="12">
        <v>45254</v>
      </c>
      <c r="R18" s="6">
        <v>45830</v>
      </c>
      <c r="S18" s="7">
        <f t="shared" si="2"/>
        <v>1</v>
      </c>
      <c r="T18" s="7">
        <f t="shared" si="3"/>
        <v>6</v>
      </c>
      <c r="U18" s="16" t="str">
        <f t="shared" ref="U18:U81" si="8">IF(AND(S18&lt;=2, T18&lt;=12), "Berlaku",IF(AND(S18=3, T18=0), "Berlaku","Tidak Berlaku"))</f>
        <v>Berlaku</v>
      </c>
      <c r="V18" s="18" t="s">
        <v>108</v>
      </c>
      <c r="W18" s="5" t="s">
        <v>116</v>
      </c>
      <c r="X18" s="18" t="s">
        <v>109</v>
      </c>
      <c r="Y18" s="78">
        <f t="shared" ref="Y18:Y81" si="9">IF(AND(U18="Berlaku",V18="Tingkat Internasional",W18="Juara 1",X18="Perorangan"),100*30%+P18,IF(AND(U18="Berlaku",V18="Tingkat Internasional",W18="Juara 2",X18="Perorangan"),97*30%+P18,IF(AND(U18="Berlaku",V18="Tingkat Internasional",W18="Juara 3",X18="Perorangan"),94*30%+P18,IF(AND(U18="Berlaku",V18="Tingkat Internasional",W18="Juara 1",X18="Beregu"),80*30%+P18,IF(AND(U18="Berlaku",V18="Tingkat Internasional",W18="Juara 2",X18="Beregu"),77*30%+P18,IF(AND(U18="Berlaku",V18="Tingkat Internasional",W18="Juara 3",X18="Beregu"),74*30%+P18,IF(AND(U18="Berlaku",V18="Tingkat Nasional",W18="Juara 1",X18="Perorangan"),91*30%+P18,IF(AND(U18="Berlaku",V18="Tingkat Nasional",W18="Juara 2",X18="Perorangan"),88*30%+P18,IF(AND(U18="Berlaku",V18="Tingkat Nasional",W18="Juara 3",X18="Perorangan"),85*30%+P18,IF(AND(U18="Berlaku",V18="Tingkat Provinsi",W18="Juara 1",X18="Perorangan"),82*30%+P18,IF(AND(U18="Berlaku",V18="Tingkat Provinsi",W18="Juara 2",X18="Perorangan"),79*30%+P18,IF(AND(U18="Berlaku",V18="Tingkat Provinsi",W18="Juara 3",X18="Perorangan"),76*30%+P18,IF(AND(U18="Berlaku",V18="Tingkat Kabupaten",W18="Juara 1",X18="Perorangan"),73*30%+P18,IF(AND(U18="Berlaku",V18="Tingkat Kabupaten",W18="Juara 2",X18="Perorangan"),70*30%+P18,IF(AND(U18="Berlaku",V18="Tingkat Kabupaten",W18="Juara 3",X18="Perorangan"),67*30%+P18,IF(AND(U18="Berlaku",V18="Tingkat Nasional",W18="Juara 1",X18="Beregu"),71*30%+P18,IF(AND(U18="Berlaku",V18="Tingkat Nasional",W18="Juara 2",X18="Beregu"),68*30%+P18,IF(AND(U18="Berlaku",V18="Tingkat Nasional",W18="Juara 3",X18="Beregu"),65*30%+P18,IF(AND(U18="Berlaku",V18="Tingkat Provinsi",W18="Juara 1",X18="Beregu"),62*30%+P18,IF(AND(U18="Berlaku",V18="Tingkat Provinsi",W18="Juara 2",X18="Beregu"),59*30%+P18,IF(AND(U18="Berlaku",V18="Tingkat Provinsi",W18="Juara 3",X18="Beregu"),56*30%+P18,IF(AND(U18="Berlaku",V18="Tingkat Kabupaten",W18="Juara 1",X18="Beregu"),53*30%+P18,IF(AND(U18="Berlaku",V18="Tingkat Kabupaten",W18="Juara 2",X18="Beregu"),50*30%+P18,IF(AND(U18="Berlaku",V18="Tingkat Kabupaten",W18="Juara 3",X18="Beregu"),47*30%+P18,))))))))))))))))))))))))</f>
        <v>114.1</v>
      </c>
      <c r="Z18" s="96">
        <f t="shared" ref="Z18:Z81" si="10">N18+Y18</f>
        <v>166.6</v>
      </c>
      <c r="AA18" s="9">
        <f>RANK(Z18,$Z$17:$Z$83,0)+COUNTIF($Z$17:Z18,Z18)-1</f>
        <v>10</v>
      </c>
      <c r="AB18" s="98" t="str">
        <f t="shared" ref="AB18:AB81" si="11">IF(AND(AA18&gt;=1, AA18&lt;=33), "Masuk 33 Besar", "Tidak Masuk 33 Besar")</f>
        <v>Masuk 33 Besar</v>
      </c>
      <c r="AC18" s="4"/>
    </row>
    <row r="19" spans="1:29" ht="15" hidden="1" customHeight="1" x14ac:dyDescent="0.35">
      <c r="A19" s="4"/>
      <c r="B19" s="89">
        <v>3</v>
      </c>
      <c r="C19" s="91" t="s">
        <v>12</v>
      </c>
      <c r="D19" s="77">
        <v>86</v>
      </c>
      <c r="E19" s="7">
        <f t="shared" si="4"/>
        <v>25.8</v>
      </c>
      <c r="F19" s="12">
        <v>44569</v>
      </c>
      <c r="G19" s="6">
        <v>45830</v>
      </c>
      <c r="H19" s="7">
        <f t="shared" si="0"/>
        <v>3</v>
      </c>
      <c r="I19" s="7">
        <f t="shared" si="1"/>
        <v>5</v>
      </c>
      <c r="J19" s="16" t="str">
        <f t="shared" si="5"/>
        <v>Tidak Berlaku</v>
      </c>
      <c r="K19" s="18" t="s">
        <v>108</v>
      </c>
      <c r="L19" s="5" t="s">
        <v>103</v>
      </c>
      <c r="M19" s="18" t="s">
        <v>109</v>
      </c>
      <c r="N19" s="78">
        <f t="shared" si="6"/>
        <v>0</v>
      </c>
      <c r="O19" s="86" t="s">
        <v>111</v>
      </c>
      <c r="P19" s="8" t="str">
        <f t="shared" si="7"/>
        <v>100</v>
      </c>
      <c r="Q19" s="12">
        <v>45428</v>
      </c>
      <c r="R19" s="6">
        <v>45830</v>
      </c>
      <c r="S19" s="7">
        <f t="shared" si="2"/>
        <v>1</v>
      </c>
      <c r="T19" s="7">
        <f t="shared" si="3"/>
        <v>1</v>
      </c>
      <c r="U19" s="16" t="str">
        <f t="shared" si="8"/>
        <v>Berlaku</v>
      </c>
      <c r="V19" s="18" t="s">
        <v>117</v>
      </c>
      <c r="W19" s="5" t="s">
        <v>106</v>
      </c>
      <c r="X19" s="18" t="s">
        <v>109</v>
      </c>
      <c r="Y19" s="78">
        <f t="shared" si="9"/>
        <v>123.1</v>
      </c>
      <c r="Z19" s="96">
        <f t="shared" si="10"/>
        <v>123.1</v>
      </c>
      <c r="AA19" s="9">
        <f>RANK(Z19,$Z$17:$Z$83,0)+COUNTIF($Z$17:Z19,Z19)-1</f>
        <v>23</v>
      </c>
      <c r="AB19" s="98" t="str">
        <f t="shared" si="11"/>
        <v>Masuk 33 Besar</v>
      </c>
      <c r="AC19" s="4"/>
    </row>
    <row r="20" spans="1:29" ht="15" hidden="1" customHeight="1" x14ac:dyDescent="0.35">
      <c r="A20" s="4"/>
      <c r="B20" s="89">
        <v>4</v>
      </c>
      <c r="C20" s="91" t="s">
        <v>13</v>
      </c>
      <c r="D20" s="77">
        <v>80</v>
      </c>
      <c r="E20" s="7">
        <f t="shared" si="4"/>
        <v>24</v>
      </c>
      <c r="F20" s="12">
        <v>45677</v>
      </c>
      <c r="G20" s="6">
        <v>45830</v>
      </c>
      <c r="H20" s="7">
        <f t="shared" si="0"/>
        <v>0</v>
      </c>
      <c r="I20" s="7">
        <f t="shared" si="1"/>
        <v>5</v>
      </c>
      <c r="J20" s="16" t="str">
        <f t="shared" si="5"/>
        <v>Berlaku</v>
      </c>
      <c r="K20" s="18" t="s">
        <v>117</v>
      </c>
      <c r="L20" s="5" t="s">
        <v>116</v>
      </c>
      <c r="M20" s="18" t="s">
        <v>109</v>
      </c>
      <c r="N20" s="78">
        <f t="shared" si="6"/>
        <v>46.2</v>
      </c>
      <c r="O20" s="86" t="s">
        <v>103</v>
      </c>
      <c r="P20" s="8">
        <f t="shared" si="7"/>
        <v>0</v>
      </c>
      <c r="Q20" s="12">
        <v>44840</v>
      </c>
      <c r="R20" s="6">
        <v>45830</v>
      </c>
      <c r="S20" s="7">
        <f t="shared" si="2"/>
        <v>2</v>
      </c>
      <c r="T20" s="7">
        <f t="shared" si="3"/>
        <v>8</v>
      </c>
      <c r="U20" s="16" t="str">
        <f t="shared" si="8"/>
        <v>Berlaku</v>
      </c>
      <c r="V20" s="18" t="s">
        <v>108</v>
      </c>
      <c r="W20" s="5" t="s">
        <v>103</v>
      </c>
      <c r="X20" s="18" t="s">
        <v>109</v>
      </c>
      <c r="Y20" s="78">
        <f t="shared" si="9"/>
        <v>0</v>
      </c>
      <c r="Z20" s="96">
        <f t="shared" si="10"/>
        <v>46.2</v>
      </c>
      <c r="AA20" s="9">
        <f>RANK(Z20,$Z$17:$Z$83,0)+COUNTIF($Z$17:Z20,Z20)-1</f>
        <v>50</v>
      </c>
      <c r="AB20" s="98" t="str">
        <f t="shared" si="11"/>
        <v>Tidak Masuk 33 Besar</v>
      </c>
      <c r="AC20" s="4"/>
    </row>
    <row r="21" spans="1:29" ht="15" hidden="1" customHeight="1" x14ac:dyDescent="0.35">
      <c r="A21" s="4"/>
      <c r="B21" s="89">
        <v>5</v>
      </c>
      <c r="C21" s="91" t="s">
        <v>14</v>
      </c>
      <c r="D21" s="77">
        <v>82</v>
      </c>
      <c r="E21" s="7">
        <f t="shared" si="4"/>
        <v>24.599999999999998</v>
      </c>
      <c r="F21" s="12">
        <v>44951</v>
      </c>
      <c r="G21" s="6">
        <v>45830</v>
      </c>
      <c r="H21" s="7">
        <f t="shared" si="0"/>
        <v>2</v>
      </c>
      <c r="I21" s="7">
        <f t="shared" si="1"/>
        <v>4</v>
      </c>
      <c r="J21" s="16" t="str">
        <f t="shared" si="5"/>
        <v>Berlaku</v>
      </c>
      <c r="K21" s="18" t="s">
        <v>107</v>
      </c>
      <c r="L21" s="5" t="s">
        <v>105</v>
      </c>
      <c r="M21" s="18" t="s">
        <v>102</v>
      </c>
      <c r="N21" s="78">
        <f t="shared" si="6"/>
        <v>49.199999999999996</v>
      </c>
      <c r="O21" s="86" t="s">
        <v>113</v>
      </c>
      <c r="P21" s="8" t="str">
        <f t="shared" si="7"/>
        <v>33</v>
      </c>
      <c r="Q21" s="12">
        <v>45612</v>
      </c>
      <c r="R21" s="6">
        <v>45830</v>
      </c>
      <c r="S21" s="7">
        <f t="shared" si="2"/>
        <v>0</v>
      </c>
      <c r="T21" s="7">
        <f t="shared" si="3"/>
        <v>7</v>
      </c>
      <c r="U21" s="16" t="str">
        <f t="shared" si="8"/>
        <v>Berlaku</v>
      </c>
      <c r="V21" s="18" t="s">
        <v>115</v>
      </c>
      <c r="W21" s="5" t="s">
        <v>106</v>
      </c>
      <c r="X21" s="18" t="s">
        <v>102</v>
      </c>
      <c r="Y21" s="78">
        <f t="shared" si="9"/>
        <v>59.4</v>
      </c>
      <c r="Z21" s="96">
        <f t="shared" si="10"/>
        <v>108.6</v>
      </c>
      <c r="AA21" s="9">
        <f>RANK(Z21,$Z$17:$Z$83,0)+COUNTIF($Z$17:Z21,Z21)-1</f>
        <v>29</v>
      </c>
      <c r="AB21" s="98" t="str">
        <f t="shared" si="11"/>
        <v>Masuk 33 Besar</v>
      </c>
      <c r="AC21" s="4"/>
    </row>
    <row r="22" spans="1:29" ht="15" hidden="1" customHeight="1" x14ac:dyDescent="0.35">
      <c r="A22" s="4"/>
      <c r="B22" s="89">
        <v>6</v>
      </c>
      <c r="C22" s="91" t="s">
        <v>15</v>
      </c>
      <c r="D22" s="77">
        <v>88</v>
      </c>
      <c r="E22" s="7">
        <f t="shared" si="4"/>
        <v>26.4</v>
      </c>
      <c r="F22" s="12">
        <v>45604</v>
      </c>
      <c r="G22" s="6">
        <v>45830</v>
      </c>
      <c r="H22" s="7">
        <f t="shared" si="0"/>
        <v>0</v>
      </c>
      <c r="I22" s="7">
        <f t="shared" si="1"/>
        <v>7</v>
      </c>
      <c r="J22" s="16" t="str">
        <f t="shared" si="5"/>
        <v>Berlaku</v>
      </c>
      <c r="K22" s="18" t="s">
        <v>108</v>
      </c>
      <c r="L22" s="5" t="s">
        <v>116</v>
      </c>
      <c r="M22" s="18" t="s">
        <v>102</v>
      </c>
      <c r="N22" s="78">
        <f t="shared" si="6"/>
        <v>46.5</v>
      </c>
      <c r="O22" s="86" t="s">
        <v>111</v>
      </c>
      <c r="P22" s="8" t="str">
        <f t="shared" si="7"/>
        <v>100</v>
      </c>
      <c r="Q22" s="12">
        <v>44623</v>
      </c>
      <c r="R22" s="6">
        <v>45830</v>
      </c>
      <c r="S22" s="7">
        <f t="shared" si="2"/>
        <v>3</v>
      </c>
      <c r="T22" s="7">
        <f t="shared" si="3"/>
        <v>3</v>
      </c>
      <c r="U22" s="16" t="str">
        <f t="shared" si="8"/>
        <v>Tidak Berlaku</v>
      </c>
      <c r="V22" s="18" t="s">
        <v>115</v>
      </c>
      <c r="W22" s="5" t="s">
        <v>106</v>
      </c>
      <c r="X22" s="18" t="s">
        <v>109</v>
      </c>
      <c r="Y22" s="78">
        <f t="shared" si="9"/>
        <v>0</v>
      </c>
      <c r="Z22" s="96">
        <f t="shared" si="10"/>
        <v>46.5</v>
      </c>
      <c r="AA22" s="9">
        <f>RANK(Z22,$Z$17:$Z$83,0)+COUNTIF($Z$17:Z22,Z22)-1</f>
        <v>49</v>
      </c>
      <c r="AB22" s="98" t="str">
        <f t="shared" si="11"/>
        <v>Tidak Masuk 33 Besar</v>
      </c>
      <c r="AC22" s="4"/>
    </row>
    <row r="23" spans="1:29" ht="15" hidden="1" customHeight="1" x14ac:dyDescent="0.35">
      <c r="A23" s="4"/>
      <c r="B23" s="89">
        <v>7</v>
      </c>
      <c r="C23" s="91" t="s">
        <v>16</v>
      </c>
      <c r="D23" s="77">
        <v>95</v>
      </c>
      <c r="E23" s="7">
        <f t="shared" si="4"/>
        <v>28.5</v>
      </c>
      <c r="F23" s="12">
        <v>44813</v>
      </c>
      <c r="G23" s="6">
        <v>45830</v>
      </c>
      <c r="H23" s="7">
        <f t="shared" si="0"/>
        <v>2</v>
      </c>
      <c r="I23" s="7">
        <f t="shared" si="1"/>
        <v>9</v>
      </c>
      <c r="J23" s="16" t="str">
        <f t="shared" si="5"/>
        <v>Berlaku</v>
      </c>
      <c r="K23" s="18" t="s">
        <v>108</v>
      </c>
      <c r="L23" s="5" t="s">
        <v>116</v>
      </c>
      <c r="M23" s="18" t="s">
        <v>102</v>
      </c>
      <c r="N23" s="78">
        <f t="shared" si="6"/>
        <v>48.599999999999994</v>
      </c>
      <c r="O23" s="86" t="s">
        <v>111</v>
      </c>
      <c r="P23" s="8" t="str">
        <f t="shared" si="7"/>
        <v>100</v>
      </c>
      <c r="Q23" s="12">
        <v>45524</v>
      </c>
      <c r="R23" s="6">
        <v>45830</v>
      </c>
      <c r="S23" s="7">
        <f t="shared" si="2"/>
        <v>0</v>
      </c>
      <c r="T23" s="7">
        <f t="shared" si="3"/>
        <v>10</v>
      </c>
      <c r="U23" s="16" t="str">
        <f t="shared" si="8"/>
        <v>Berlaku</v>
      </c>
      <c r="V23" s="18" t="s">
        <v>115</v>
      </c>
      <c r="W23" s="5" t="s">
        <v>103</v>
      </c>
      <c r="X23" s="18" t="s">
        <v>109</v>
      </c>
      <c r="Y23" s="78">
        <f t="shared" si="9"/>
        <v>0</v>
      </c>
      <c r="Z23" s="96">
        <f t="shared" si="10"/>
        <v>48.599999999999994</v>
      </c>
      <c r="AA23" s="9">
        <f>RANK(Z23,$Z$17:$Z$83,0)+COUNTIF($Z$17:Z23,Z23)-1</f>
        <v>46</v>
      </c>
      <c r="AB23" s="98" t="str">
        <f t="shared" si="11"/>
        <v>Tidak Masuk 33 Besar</v>
      </c>
      <c r="AC23" s="4"/>
    </row>
    <row r="24" spans="1:29" ht="15" hidden="1" customHeight="1" x14ac:dyDescent="0.35">
      <c r="A24" s="4"/>
      <c r="B24" s="89">
        <v>8</v>
      </c>
      <c r="C24" s="91" t="s">
        <v>17</v>
      </c>
      <c r="D24" s="77">
        <v>84</v>
      </c>
      <c r="E24" s="7">
        <f t="shared" si="4"/>
        <v>25.2</v>
      </c>
      <c r="F24" s="12">
        <v>44932</v>
      </c>
      <c r="G24" s="6">
        <v>45830</v>
      </c>
      <c r="H24" s="7">
        <f t="shared" si="0"/>
        <v>2</v>
      </c>
      <c r="I24" s="7">
        <f t="shared" si="1"/>
        <v>5</v>
      </c>
      <c r="J24" s="16" t="str">
        <f t="shared" si="5"/>
        <v>Berlaku</v>
      </c>
      <c r="K24" s="18" t="s">
        <v>108</v>
      </c>
      <c r="L24" s="5" t="s">
        <v>105</v>
      </c>
      <c r="M24" s="18" t="s">
        <v>102</v>
      </c>
      <c r="N24" s="78">
        <f t="shared" si="6"/>
        <v>47.099999999999994</v>
      </c>
      <c r="O24" s="86" t="s">
        <v>111</v>
      </c>
      <c r="P24" s="8" t="str">
        <f t="shared" si="7"/>
        <v>100</v>
      </c>
      <c r="Q24" s="12">
        <v>45217</v>
      </c>
      <c r="R24" s="6">
        <v>45830</v>
      </c>
      <c r="S24" s="7">
        <f t="shared" si="2"/>
        <v>1</v>
      </c>
      <c r="T24" s="7">
        <f t="shared" si="3"/>
        <v>8</v>
      </c>
      <c r="U24" s="16" t="str">
        <f t="shared" si="8"/>
        <v>Berlaku</v>
      </c>
      <c r="V24" s="18" t="s">
        <v>107</v>
      </c>
      <c r="W24" s="5" t="s">
        <v>106</v>
      </c>
      <c r="X24" s="18" t="s">
        <v>109</v>
      </c>
      <c r="Y24" s="78">
        <f t="shared" si="9"/>
        <v>117.7</v>
      </c>
      <c r="Z24" s="96">
        <f t="shared" si="10"/>
        <v>164.8</v>
      </c>
      <c r="AA24" s="9">
        <f>RANK(Z24,$Z$17:$Z$83,0)+COUNTIF($Z$17:Z24,Z24)-1</f>
        <v>12</v>
      </c>
      <c r="AB24" s="98" t="str">
        <f t="shared" si="11"/>
        <v>Masuk 33 Besar</v>
      </c>
      <c r="AC24" s="4"/>
    </row>
    <row r="25" spans="1:29" ht="15" hidden="1" customHeight="1" x14ac:dyDescent="0.35">
      <c r="A25" s="4"/>
      <c r="B25" s="89">
        <v>9</v>
      </c>
      <c r="C25" s="91" t="s">
        <v>18</v>
      </c>
      <c r="D25" s="77">
        <v>84</v>
      </c>
      <c r="E25" s="7">
        <f t="shared" si="4"/>
        <v>25.2</v>
      </c>
      <c r="F25" s="12">
        <v>45285</v>
      </c>
      <c r="G25" s="6">
        <v>45830</v>
      </c>
      <c r="H25" s="7">
        <f t="shared" si="0"/>
        <v>1</v>
      </c>
      <c r="I25" s="7">
        <f t="shared" si="1"/>
        <v>5</v>
      </c>
      <c r="J25" s="16" t="str">
        <f t="shared" si="5"/>
        <v>Berlaku</v>
      </c>
      <c r="K25" s="18" t="s">
        <v>108</v>
      </c>
      <c r="L25" s="5" t="s">
        <v>105</v>
      </c>
      <c r="M25" s="18" t="s">
        <v>102</v>
      </c>
      <c r="N25" s="78">
        <f t="shared" si="6"/>
        <v>47.099999999999994</v>
      </c>
      <c r="O25" s="86" t="s">
        <v>103</v>
      </c>
      <c r="P25" s="8">
        <f t="shared" si="7"/>
        <v>0</v>
      </c>
      <c r="Q25" s="12">
        <v>45159</v>
      </c>
      <c r="R25" s="6">
        <v>45830</v>
      </c>
      <c r="S25" s="7">
        <f t="shared" si="2"/>
        <v>1</v>
      </c>
      <c r="T25" s="7">
        <f t="shared" si="3"/>
        <v>10</v>
      </c>
      <c r="U25" s="16" t="str">
        <f t="shared" si="8"/>
        <v>Berlaku</v>
      </c>
      <c r="V25" s="18" t="s">
        <v>117</v>
      </c>
      <c r="W25" s="5" t="s">
        <v>105</v>
      </c>
      <c r="X25" s="18" t="s">
        <v>102</v>
      </c>
      <c r="Y25" s="78">
        <f t="shared" si="9"/>
        <v>30</v>
      </c>
      <c r="Z25" s="96">
        <f t="shared" si="10"/>
        <v>77.099999999999994</v>
      </c>
      <c r="AA25" s="9">
        <f>RANK(Z25,$Z$17:$Z$83,0)+COUNTIF($Z$17:Z25,Z25)-1</f>
        <v>38</v>
      </c>
      <c r="AB25" s="98" t="str">
        <f t="shared" si="11"/>
        <v>Tidak Masuk 33 Besar</v>
      </c>
      <c r="AC25" s="4"/>
    </row>
    <row r="26" spans="1:29" ht="15" hidden="1" customHeight="1" x14ac:dyDescent="0.35">
      <c r="A26" s="4"/>
      <c r="B26" s="89">
        <v>10</v>
      </c>
      <c r="C26" s="91" t="s">
        <v>19</v>
      </c>
      <c r="D26" s="77">
        <v>90</v>
      </c>
      <c r="E26" s="7">
        <f t="shared" si="4"/>
        <v>27</v>
      </c>
      <c r="F26" s="12">
        <v>44879</v>
      </c>
      <c r="G26" s="6">
        <v>45830</v>
      </c>
      <c r="H26" s="7">
        <f t="shared" si="0"/>
        <v>2</v>
      </c>
      <c r="I26" s="7">
        <f t="shared" si="1"/>
        <v>7</v>
      </c>
      <c r="J26" s="16" t="str">
        <f t="shared" si="5"/>
        <v>Berlaku</v>
      </c>
      <c r="K26" s="18" t="s">
        <v>108</v>
      </c>
      <c r="L26" s="5" t="s">
        <v>106</v>
      </c>
      <c r="M26" s="18" t="s">
        <v>102</v>
      </c>
      <c r="N26" s="78">
        <f t="shared" si="6"/>
        <v>48</v>
      </c>
      <c r="O26" s="86" t="s">
        <v>114</v>
      </c>
      <c r="P26" s="8" t="str">
        <f t="shared" si="7"/>
        <v>67</v>
      </c>
      <c r="Q26" s="12">
        <v>45458</v>
      </c>
      <c r="R26" s="6">
        <v>45830</v>
      </c>
      <c r="S26" s="7">
        <f t="shared" si="2"/>
        <v>1</v>
      </c>
      <c r="T26" s="7">
        <f t="shared" si="3"/>
        <v>0</v>
      </c>
      <c r="U26" s="16" t="str">
        <f t="shared" si="8"/>
        <v>Berlaku</v>
      </c>
      <c r="V26" s="18" t="s">
        <v>107</v>
      </c>
      <c r="W26" s="5" t="s">
        <v>116</v>
      </c>
      <c r="X26" s="18" t="s">
        <v>102</v>
      </c>
      <c r="Y26" s="78">
        <f t="shared" si="9"/>
        <v>89.8</v>
      </c>
      <c r="Z26" s="96">
        <f t="shared" si="10"/>
        <v>137.80000000000001</v>
      </c>
      <c r="AA26" s="9">
        <f>RANK(Z26,$Z$17:$Z$83,0)+COUNTIF($Z$17:Z26,Z26)-1</f>
        <v>16</v>
      </c>
      <c r="AB26" s="98" t="str">
        <f t="shared" si="11"/>
        <v>Masuk 33 Besar</v>
      </c>
      <c r="AC26" s="4"/>
    </row>
    <row r="27" spans="1:29" ht="15" hidden="1" customHeight="1" x14ac:dyDescent="0.35">
      <c r="A27" s="4"/>
      <c r="B27" s="89">
        <v>11</v>
      </c>
      <c r="C27" s="91" t="s">
        <v>20</v>
      </c>
      <c r="D27" s="77">
        <v>87</v>
      </c>
      <c r="E27" s="7">
        <f t="shared" si="4"/>
        <v>26.099999999999998</v>
      </c>
      <c r="F27" s="12">
        <v>45448</v>
      </c>
      <c r="G27" s="6">
        <v>45830</v>
      </c>
      <c r="H27" s="7">
        <f t="shared" si="0"/>
        <v>1</v>
      </c>
      <c r="I27" s="7">
        <f t="shared" si="1"/>
        <v>0</v>
      </c>
      <c r="J27" s="16" t="str">
        <f t="shared" si="5"/>
        <v>Berlaku</v>
      </c>
      <c r="K27" s="18" t="s">
        <v>108</v>
      </c>
      <c r="L27" s="5" t="s">
        <v>106</v>
      </c>
      <c r="M27" s="18" t="s">
        <v>102</v>
      </c>
      <c r="N27" s="78">
        <f t="shared" si="6"/>
        <v>47.099999999999994</v>
      </c>
      <c r="O27" s="86" t="s">
        <v>114</v>
      </c>
      <c r="P27" s="8" t="str">
        <f t="shared" si="7"/>
        <v>67</v>
      </c>
      <c r="Q27" s="12">
        <v>45156</v>
      </c>
      <c r="R27" s="6">
        <v>45830</v>
      </c>
      <c r="S27" s="7">
        <f t="shared" si="2"/>
        <v>1</v>
      </c>
      <c r="T27" s="7">
        <f t="shared" si="3"/>
        <v>10</v>
      </c>
      <c r="U27" s="16" t="str">
        <f t="shared" si="8"/>
        <v>Berlaku</v>
      </c>
      <c r="V27" s="18" t="s">
        <v>108</v>
      </c>
      <c r="W27" s="5" t="s">
        <v>105</v>
      </c>
      <c r="X27" s="18" t="s">
        <v>102</v>
      </c>
      <c r="Y27" s="78">
        <f t="shared" si="9"/>
        <v>88.9</v>
      </c>
      <c r="Z27" s="96">
        <f t="shared" si="10"/>
        <v>136</v>
      </c>
      <c r="AA27" s="9">
        <f>RANK(Z27,$Z$17:$Z$83,0)+COUNTIF($Z$17:Z27,Z27)-1</f>
        <v>20</v>
      </c>
      <c r="AB27" s="98" t="str">
        <f t="shared" si="11"/>
        <v>Masuk 33 Besar</v>
      </c>
      <c r="AC27" s="4"/>
    </row>
    <row r="28" spans="1:29" ht="15" hidden="1" customHeight="1" x14ac:dyDescent="0.35">
      <c r="A28" s="4"/>
      <c r="B28" s="89">
        <v>12</v>
      </c>
      <c r="C28" s="91" t="s">
        <v>21</v>
      </c>
      <c r="D28" s="77">
        <v>82</v>
      </c>
      <c r="E28" s="7">
        <f t="shared" si="4"/>
        <v>24.599999999999998</v>
      </c>
      <c r="F28" s="12">
        <v>45055</v>
      </c>
      <c r="G28" s="6">
        <v>45830</v>
      </c>
      <c r="H28" s="7">
        <f t="shared" si="0"/>
        <v>2</v>
      </c>
      <c r="I28" s="7">
        <f t="shared" si="1"/>
        <v>1</v>
      </c>
      <c r="J28" s="16" t="str">
        <f t="shared" si="5"/>
        <v>Berlaku</v>
      </c>
      <c r="K28" s="18" t="s">
        <v>117</v>
      </c>
      <c r="L28" s="5" t="s">
        <v>106</v>
      </c>
      <c r="M28" s="18" t="s">
        <v>102</v>
      </c>
      <c r="N28" s="78">
        <f t="shared" si="6"/>
        <v>53.699999999999996</v>
      </c>
      <c r="O28" s="86" t="s">
        <v>113</v>
      </c>
      <c r="P28" s="8" t="str">
        <f t="shared" si="7"/>
        <v>33</v>
      </c>
      <c r="Q28" s="12">
        <v>45731</v>
      </c>
      <c r="R28" s="6">
        <v>45830</v>
      </c>
      <c r="S28" s="7">
        <f t="shared" si="2"/>
        <v>0</v>
      </c>
      <c r="T28" s="7">
        <f t="shared" si="3"/>
        <v>3</v>
      </c>
      <c r="U28" s="16" t="str">
        <f t="shared" si="8"/>
        <v>Berlaku</v>
      </c>
      <c r="V28" s="18" t="s">
        <v>115</v>
      </c>
      <c r="W28" s="5" t="s">
        <v>106</v>
      </c>
      <c r="X28" s="18" t="s">
        <v>102</v>
      </c>
      <c r="Y28" s="78">
        <f t="shared" si="9"/>
        <v>59.4</v>
      </c>
      <c r="Z28" s="96">
        <f t="shared" si="10"/>
        <v>113.1</v>
      </c>
      <c r="AA28" s="9">
        <f>RANK(Z28,$Z$17:$Z$83,0)+COUNTIF($Z$17:Z28,Z28)-1</f>
        <v>27</v>
      </c>
      <c r="AB28" s="98" t="str">
        <f t="shared" si="11"/>
        <v>Masuk 33 Besar</v>
      </c>
      <c r="AC28" s="4"/>
    </row>
    <row r="29" spans="1:29" ht="15" hidden="1" customHeight="1" x14ac:dyDescent="0.35">
      <c r="A29" s="4"/>
      <c r="B29" s="89">
        <v>13</v>
      </c>
      <c r="C29" s="91" t="s">
        <v>22</v>
      </c>
      <c r="D29" s="77">
        <v>90</v>
      </c>
      <c r="E29" s="7">
        <f t="shared" si="4"/>
        <v>27</v>
      </c>
      <c r="F29" s="12">
        <v>44809</v>
      </c>
      <c r="G29" s="6">
        <v>45830</v>
      </c>
      <c r="H29" s="7">
        <f t="shared" si="0"/>
        <v>2</v>
      </c>
      <c r="I29" s="7">
        <f t="shared" si="1"/>
        <v>9</v>
      </c>
      <c r="J29" s="16" t="str">
        <f t="shared" si="5"/>
        <v>Berlaku</v>
      </c>
      <c r="K29" s="18" t="s">
        <v>107</v>
      </c>
      <c r="L29" s="5" t="s">
        <v>105</v>
      </c>
      <c r="M29" s="18" t="s">
        <v>102</v>
      </c>
      <c r="N29" s="78">
        <f t="shared" si="6"/>
        <v>51.599999999999994</v>
      </c>
      <c r="O29" s="86" t="s">
        <v>113</v>
      </c>
      <c r="P29" s="8" t="str">
        <f t="shared" si="7"/>
        <v>33</v>
      </c>
      <c r="Q29" s="12">
        <v>44333</v>
      </c>
      <c r="R29" s="6">
        <v>45830</v>
      </c>
      <c r="S29" s="7">
        <f t="shared" si="2"/>
        <v>4</v>
      </c>
      <c r="T29" s="7">
        <f t="shared" si="3"/>
        <v>1</v>
      </c>
      <c r="U29" s="16" t="str">
        <f t="shared" si="8"/>
        <v>Tidak Berlaku</v>
      </c>
      <c r="V29" s="18" t="s">
        <v>108</v>
      </c>
      <c r="W29" s="5" t="s">
        <v>105</v>
      </c>
      <c r="X29" s="18" t="s">
        <v>102</v>
      </c>
      <c r="Y29" s="78">
        <f t="shared" si="9"/>
        <v>0</v>
      </c>
      <c r="Z29" s="96">
        <f t="shared" si="10"/>
        <v>51.599999999999994</v>
      </c>
      <c r="AA29" s="9">
        <f>RANK(Z29,$Z$17:$Z$83,0)+COUNTIF($Z$17:Z29,Z29)-1</f>
        <v>43</v>
      </c>
      <c r="AB29" s="98" t="str">
        <f t="shared" si="11"/>
        <v>Tidak Masuk 33 Besar</v>
      </c>
      <c r="AC29" s="4"/>
    </row>
    <row r="30" spans="1:29" ht="15" hidden="1" customHeight="1" x14ac:dyDescent="0.35">
      <c r="A30" s="4"/>
      <c r="B30" s="89">
        <v>14</v>
      </c>
      <c r="C30" s="91" t="s">
        <v>23</v>
      </c>
      <c r="D30" s="77">
        <v>87</v>
      </c>
      <c r="E30" s="7">
        <f t="shared" si="4"/>
        <v>26.099999999999998</v>
      </c>
      <c r="F30" s="12">
        <v>44845</v>
      </c>
      <c r="G30" s="6">
        <v>45830</v>
      </c>
      <c r="H30" s="7">
        <f t="shared" si="0"/>
        <v>2</v>
      </c>
      <c r="I30" s="7">
        <f t="shared" si="1"/>
        <v>8</v>
      </c>
      <c r="J30" s="16" t="str">
        <f t="shared" si="5"/>
        <v>Berlaku</v>
      </c>
      <c r="K30" s="18" t="s">
        <v>108</v>
      </c>
      <c r="L30" s="5" t="s">
        <v>116</v>
      </c>
      <c r="M30" s="18" t="s">
        <v>109</v>
      </c>
      <c r="N30" s="78">
        <f t="shared" si="6"/>
        <v>40.199999999999996</v>
      </c>
      <c r="O30" s="86" t="s">
        <v>114</v>
      </c>
      <c r="P30" s="8" t="str">
        <f t="shared" si="7"/>
        <v>67</v>
      </c>
      <c r="Q30" s="12">
        <v>45279</v>
      </c>
      <c r="R30" s="6">
        <v>45830</v>
      </c>
      <c r="S30" s="7">
        <f t="shared" si="2"/>
        <v>1</v>
      </c>
      <c r="T30" s="7">
        <f t="shared" si="3"/>
        <v>6</v>
      </c>
      <c r="U30" s="16" t="str">
        <f t="shared" si="8"/>
        <v>Berlaku</v>
      </c>
      <c r="V30" s="18" t="s">
        <v>108</v>
      </c>
      <c r="W30" s="5" t="s">
        <v>106</v>
      </c>
      <c r="X30" s="18" t="s">
        <v>102</v>
      </c>
      <c r="Y30" s="78">
        <f t="shared" si="9"/>
        <v>88</v>
      </c>
      <c r="Z30" s="96">
        <f t="shared" si="10"/>
        <v>128.19999999999999</v>
      </c>
      <c r="AA30" s="9">
        <f>RANK(Z30,$Z$17:$Z$83,0)+COUNTIF($Z$17:Z30,Z30)-1</f>
        <v>22</v>
      </c>
      <c r="AB30" s="98" t="str">
        <f t="shared" si="11"/>
        <v>Masuk 33 Besar</v>
      </c>
      <c r="AC30" s="4"/>
    </row>
    <row r="31" spans="1:29" ht="15" hidden="1" customHeight="1" x14ac:dyDescent="0.35">
      <c r="A31" s="4"/>
      <c r="B31" s="89">
        <v>15</v>
      </c>
      <c r="C31" s="91" t="s">
        <v>24</v>
      </c>
      <c r="D31" s="77">
        <v>89</v>
      </c>
      <c r="E31" s="7">
        <f t="shared" si="4"/>
        <v>26.7</v>
      </c>
      <c r="F31" s="12">
        <v>45596</v>
      </c>
      <c r="G31" s="6">
        <v>45830</v>
      </c>
      <c r="H31" s="7">
        <f t="shared" si="0"/>
        <v>0</v>
      </c>
      <c r="I31" s="7">
        <f t="shared" si="1"/>
        <v>7</v>
      </c>
      <c r="J31" s="16" t="str">
        <f t="shared" si="5"/>
        <v>Berlaku</v>
      </c>
      <c r="K31" s="18" t="s">
        <v>108</v>
      </c>
      <c r="L31" s="5" t="s">
        <v>103</v>
      </c>
      <c r="M31" s="18" t="s">
        <v>109</v>
      </c>
      <c r="N31" s="78">
        <f t="shared" si="6"/>
        <v>0</v>
      </c>
      <c r="O31" s="86" t="s">
        <v>114</v>
      </c>
      <c r="P31" s="8" t="str">
        <f t="shared" si="7"/>
        <v>67</v>
      </c>
      <c r="Q31" s="12">
        <v>45472</v>
      </c>
      <c r="R31" s="6">
        <v>45830</v>
      </c>
      <c r="S31" s="7">
        <f t="shared" si="2"/>
        <v>0</v>
      </c>
      <c r="T31" s="7">
        <f t="shared" si="3"/>
        <v>11</v>
      </c>
      <c r="U31" s="16" t="str">
        <f t="shared" si="8"/>
        <v>Berlaku</v>
      </c>
      <c r="V31" s="18" t="s">
        <v>108</v>
      </c>
      <c r="W31" s="5" t="s">
        <v>105</v>
      </c>
      <c r="X31" s="18" t="s">
        <v>109</v>
      </c>
      <c r="Y31" s="78">
        <f t="shared" si="9"/>
        <v>82.9</v>
      </c>
      <c r="Z31" s="96">
        <f t="shared" si="10"/>
        <v>82.9</v>
      </c>
      <c r="AA31" s="9">
        <f>RANK(Z31,$Z$17:$Z$83,0)+COUNTIF($Z$17:Z31,Z31)-1</f>
        <v>37</v>
      </c>
      <c r="AB31" s="98" t="str">
        <f t="shared" si="11"/>
        <v>Tidak Masuk 33 Besar</v>
      </c>
      <c r="AC31" s="4"/>
    </row>
    <row r="32" spans="1:29" ht="15" hidden="1" customHeight="1" x14ac:dyDescent="0.35">
      <c r="A32" s="4"/>
      <c r="B32" s="89">
        <v>16</v>
      </c>
      <c r="C32" s="91" t="s">
        <v>25</v>
      </c>
      <c r="D32" s="77">
        <v>88</v>
      </c>
      <c r="E32" s="7">
        <f t="shared" si="4"/>
        <v>26.4</v>
      </c>
      <c r="F32" s="12">
        <v>44789</v>
      </c>
      <c r="G32" s="6">
        <v>45830</v>
      </c>
      <c r="H32" s="7">
        <f t="shared" si="0"/>
        <v>2</v>
      </c>
      <c r="I32" s="7">
        <f t="shared" si="1"/>
        <v>10</v>
      </c>
      <c r="J32" s="16" t="str">
        <f t="shared" si="5"/>
        <v>Berlaku</v>
      </c>
      <c r="K32" s="18" t="s">
        <v>108</v>
      </c>
      <c r="L32" s="5" t="s">
        <v>105</v>
      </c>
      <c r="M32" s="18" t="s">
        <v>109</v>
      </c>
      <c r="N32" s="78">
        <f t="shared" si="6"/>
        <v>42.3</v>
      </c>
      <c r="O32" s="86" t="s">
        <v>113</v>
      </c>
      <c r="P32" s="8" t="str">
        <f t="shared" si="7"/>
        <v>33</v>
      </c>
      <c r="Q32" s="12">
        <v>45206</v>
      </c>
      <c r="R32" s="6">
        <v>45830</v>
      </c>
      <c r="S32" s="7">
        <f t="shared" si="2"/>
        <v>1</v>
      </c>
      <c r="T32" s="7">
        <f t="shared" si="3"/>
        <v>8</v>
      </c>
      <c r="U32" s="16" t="str">
        <f t="shared" si="8"/>
        <v>Berlaku</v>
      </c>
      <c r="V32" s="18" t="s">
        <v>107</v>
      </c>
      <c r="W32" s="5" t="s">
        <v>103</v>
      </c>
      <c r="X32" s="18" t="s">
        <v>102</v>
      </c>
      <c r="Y32" s="78">
        <f t="shared" si="9"/>
        <v>0</v>
      </c>
      <c r="Z32" s="96">
        <f t="shared" si="10"/>
        <v>42.3</v>
      </c>
      <c r="AA32" s="9">
        <f>RANK(Z32,$Z$17:$Z$83,0)+COUNTIF($Z$17:Z32,Z32)-1</f>
        <v>55</v>
      </c>
      <c r="AB32" s="98" t="str">
        <f t="shared" si="11"/>
        <v>Tidak Masuk 33 Besar</v>
      </c>
      <c r="AC32" s="4"/>
    </row>
    <row r="33" spans="1:29" ht="15" hidden="1" customHeight="1" x14ac:dyDescent="0.35">
      <c r="A33" s="4"/>
      <c r="B33" s="89">
        <v>17</v>
      </c>
      <c r="C33" s="91" t="s">
        <v>26</v>
      </c>
      <c r="D33" s="77">
        <v>86</v>
      </c>
      <c r="E33" s="7">
        <f t="shared" si="4"/>
        <v>25.8</v>
      </c>
      <c r="F33" s="12">
        <v>45236</v>
      </c>
      <c r="G33" s="6">
        <v>45830</v>
      </c>
      <c r="H33" s="7">
        <f t="shared" si="0"/>
        <v>1</v>
      </c>
      <c r="I33" s="7">
        <f t="shared" si="1"/>
        <v>7</v>
      </c>
      <c r="J33" s="16" t="str">
        <f t="shared" si="5"/>
        <v>Berlaku</v>
      </c>
      <c r="K33" s="18" t="s">
        <v>107</v>
      </c>
      <c r="L33" s="5" t="s">
        <v>106</v>
      </c>
      <c r="M33" s="18" t="s">
        <v>102</v>
      </c>
      <c r="N33" s="78">
        <f t="shared" si="6"/>
        <v>49.5</v>
      </c>
      <c r="O33" s="86" t="s">
        <v>111</v>
      </c>
      <c r="P33" s="8" t="str">
        <f t="shared" si="7"/>
        <v>100</v>
      </c>
      <c r="Q33" s="12">
        <v>45060</v>
      </c>
      <c r="R33" s="6">
        <v>45830</v>
      </c>
      <c r="S33" s="7">
        <f t="shared" si="2"/>
        <v>2</v>
      </c>
      <c r="T33" s="7">
        <f t="shared" si="3"/>
        <v>1</v>
      </c>
      <c r="U33" s="16" t="str">
        <f t="shared" si="8"/>
        <v>Berlaku</v>
      </c>
      <c r="V33" s="18" t="s">
        <v>108</v>
      </c>
      <c r="W33" s="5" t="s">
        <v>116</v>
      </c>
      <c r="X33" s="18" t="s">
        <v>102</v>
      </c>
      <c r="Y33" s="78">
        <f t="shared" si="9"/>
        <v>120.1</v>
      </c>
      <c r="Z33" s="96">
        <f t="shared" si="10"/>
        <v>169.6</v>
      </c>
      <c r="AA33" s="9">
        <f>RANK(Z33,$Z$17:$Z$83,0)+COUNTIF($Z$17:Z33,Z33)-1</f>
        <v>8</v>
      </c>
      <c r="AB33" s="98" t="str">
        <f t="shared" si="11"/>
        <v>Masuk 33 Besar</v>
      </c>
      <c r="AC33" s="4"/>
    </row>
    <row r="34" spans="1:29" ht="15" hidden="1" customHeight="1" x14ac:dyDescent="0.35">
      <c r="A34" s="4"/>
      <c r="B34" s="89">
        <v>18</v>
      </c>
      <c r="C34" s="91" t="s">
        <v>27</v>
      </c>
      <c r="D34" s="77">
        <v>89</v>
      </c>
      <c r="E34" s="7">
        <f t="shared" si="4"/>
        <v>26.7</v>
      </c>
      <c r="F34" s="12">
        <v>44814</v>
      </c>
      <c r="G34" s="6">
        <v>45830</v>
      </c>
      <c r="H34" s="7">
        <f t="shared" si="0"/>
        <v>2</v>
      </c>
      <c r="I34" s="7">
        <f t="shared" si="1"/>
        <v>9</v>
      </c>
      <c r="J34" s="16" t="str">
        <f t="shared" si="5"/>
        <v>Berlaku</v>
      </c>
      <c r="K34" s="18" t="s">
        <v>117</v>
      </c>
      <c r="L34" s="5" t="s">
        <v>103</v>
      </c>
      <c r="M34" s="18" t="s">
        <v>102</v>
      </c>
      <c r="N34" s="78">
        <f t="shared" si="6"/>
        <v>0</v>
      </c>
      <c r="O34" s="86" t="s">
        <v>113</v>
      </c>
      <c r="P34" s="8" t="str">
        <f t="shared" si="7"/>
        <v>33</v>
      </c>
      <c r="Q34" s="12">
        <v>45031</v>
      </c>
      <c r="R34" s="6">
        <v>45830</v>
      </c>
      <c r="S34" s="7">
        <f t="shared" si="2"/>
        <v>2</v>
      </c>
      <c r="T34" s="7">
        <f t="shared" si="3"/>
        <v>2</v>
      </c>
      <c r="U34" s="16" t="str">
        <f t="shared" si="8"/>
        <v>Berlaku</v>
      </c>
      <c r="V34" s="18" t="s">
        <v>107</v>
      </c>
      <c r="W34" s="5" t="s">
        <v>106</v>
      </c>
      <c r="X34" s="18" t="s">
        <v>102</v>
      </c>
      <c r="Y34" s="78">
        <f t="shared" si="9"/>
        <v>56.7</v>
      </c>
      <c r="Z34" s="96">
        <f t="shared" si="10"/>
        <v>56.7</v>
      </c>
      <c r="AA34" s="9">
        <f>RANK(Z34,$Z$17:$Z$83,0)+COUNTIF($Z$17:Z34,Z34)-1</f>
        <v>42</v>
      </c>
      <c r="AB34" s="98" t="str">
        <f t="shared" si="11"/>
        <v>Tidak Masuk 33 Besar</v>
      </c>
      <c r="AC34" s="4"/>
    </row>
    <row r="35" spans="1:29" ht="15" hidden="1" customHeight="1" x14ac:dyDescent="0.35">
      <c r="A35" s="4"/>
      <c r="B35" s="89">
        <v>19</v>
      </c>
      <c r="C35" s="92" t="s">
        <v>28</v>
      </c>
      <c r="D35" s="77">
        <v>87</v>
      </c>
      <c r="E35" s="7">
        <f t="shared" si="4"/>
        <v>26.099999999999998</v>
      </c>
      <c r="F35" s="12">
        <v>45138</v>
      </c>
      <c r="G35" s="6">
        <v>45830</v>
      </c>
      <c r="H35" s="7">
        <f t="shared" si="0"/>
        <v>1</v>
      </c>
      <c r="I35" s="7">
        <f t="shared" si="1"/>
        <v>10</v>
      </c>
      <c r="J35" s="16" t="str">
        <f t="shared" si="5"/>
        <v>Berlaku</v>
      </c>
      <c r="K35" s="18" t="s">
        <v>107</v>
      </c>
      <c r="L35" s="5" t="s">
        <v>116</v>
      </c>
      <c r="M35" s="18" t="s">
        <v>102</v>
      </c>
      <c r="N35" s="78">
        <f t="shared" si="6"/>
        <v>48.9</v>
      </c>
      <c r="O35" s="86" t="s">
        <v>111</v>
      </c>
      <c r="P35" s="8" t="str">
        <f t="shared" si="7"/>
        <v>100</v>
      </c>
      <c r="Q35" s="12">
        <v>45463</v>
      </c>
      <c r="R35" s="6">
        <v>45830</v>
      </c>
      <c r="S35" s="7">
        <f t="shared" si="2"/>
        <v>1</v>
      </c>
      <c r="T35" s="7">
        <f t="shared" si="3"/>
        <v>0</v>
      </c>
      <c r="U35" s="16" t="str">
        <f t="shared" si="8"/>
        <v>Berlaku</v>
      </c>
      <c r="V35" s="18" t="s">
        <v>115</v>
      </c>
      <c r="W35" s="5" t="s">
        <v>105</v>
      </c>
      <c r="X35" s="18" t="s">
        <v>109</v>
      </c>
      <c r="Y35" s="78">
        <f t="shared" si="9"/>
        <v>121.3</v>
      </c>
      <c r="Z35" s="96">
        <f t="shared" si="10"/>
        <v>170.2</v>
      </c>
      <c r="AA35" s="9">
        <f>RANK(Z35,$Z$17:$Z$83,0)+COUNTIF($Z$17:Z35,Z35)-1</f>
        <v>7</v>
      </c>
      <c r="AB35" s="98" t="str">
        <f t="shared" si="11"/>
        <v>Masuk 33 Besar</v>
      </c>
      <c r="AC35" s="4"/>
    </row>
    <row r="36" spans="1:29" ht="15" hidden="1" customHeight="1" x14ac:dyDescent="0.35">
      <c r="A36" s="1"/>
      <c r="B36" s="89">
        <v>20</v>
      </c>
      <c r="C36" s="92" t="s">
        <v>29</v>
      </c>
      <c r="D36" s="94">
        <v>89</v>
      </c>
      <c r="E36" s="7">
        <f t="shared" si="4"/>
        <v>26.7</v>
      </c>
      <c r="F36" s="12">
        <v>44600</v>
      </c>
      <c r="G36" s="6">
        <v>45830</v>
      </c>
      <c r="H36" s="7">
        <f t="shared" si="0"/>
        <v>3</v>
      </c>
      <c r="I36" s="7">
        <f t="shared" si="1"/>
        <v>4</v>
      </c>
      <c r="J36" s="16" t="str">
        <f t="shared" si="5"/>
        <v>Tidak Berlaku</v>
      </c>
      <c r="K36" s="18" t="s">
        <v>117</v>
      </c>
      <c r="L36" s="5" t="s">
        <v>103</v>
      </c>
      <c r="M36" s="18" t="s">
        <v>109</v>
      </c>
      <c r="N36" s="78">
        <f t="shared" si="6"/>
        <v>0</v>
      </c>
      <c r="O36" s="86" t="s">
        <v>103</v>
      </c>
      <c r="P36" s="8">
        <f t="shared" si="7"/>
        <v>0</v>
      </c>
      <c r="Q36" s="12">
        <v>44632</v>
      </c>
      <c r="R36" s="6">
        <v>45830</v>
      </c>
      <c r="S36" s="7">
        <f t="shared" si="2"/>
        <v>3</v>
      </c>
      <c r="T36" s="7">
        <f t="shared" si="3"/>
        <v>3</v>
      </c>
      <c r="U36" s="16" t="str">
        <f t="shared" si="8"/>
        <v>Tidak Berlaku</v>
      </c>
      <c r="V36" s="18" t="s">
        <v>117</v>
      </c>
      <c r="W36" s="5" t="s">
        <v>106</v>
      </c>
      <c r="X36" s="18" t="s">
        <v>109</v>
      </c>
      <c r="Y36" s="78">
        <f t="shared" si="9"/>
        <v>0</v>
      </c>
      <c r="Z36" s="96">
        <f t="shared" si="10"/>
        <v>0</v>
      </c>
      <c r="AA36" s="9">
        <f>RANK(Z36,$Z$17:$Z$83,0)+COUNTIF($Z$17:Z36,Z36)-1</f>
        <v>56</v>
      </c>
      <c r="AB36" s="98" t="str">
        <f t="shared" si="11"/>
        <v>Tidak Masuk 33 Besar</v>
      </c>
      <c r="AC36" s="4"/>
    </row>
    <row r="37" spans="1:29" ht="15" hidden="1" customHeight="1" x14ac:dyDescent="0.35">
      <c r="A37" s="1"/>
      <c r="B37" s="89">
        <v>21</v>
      </c>
      <c r="C37" s="92" t="s">
        <v>30</v>
      </c>
      <c r="D37" s="94">
        <v>84</v>
      </c>
      <c r="E37" s="7">
        <f t="shared" si="4"/>
        <v>25.2</v>
      </c>
      <c r="F37" s="12">
        <v>44673</v>
      </c>
      <c r="G37" s="6">
        <v>45830</v>
      </c>
      <c r="H37" s="7">
        <f t="shared" si="0"/>
        <v>3</v>
      </c>
      <c r="I37" s="7">
        <f t="shared" si="1"/>
        <v>2</v>
      </c>
      <c r="J37" s="16" t="str">
        <f t="shared" si="5"/>
        <v>Tidak Berlaku</v>
      </c>
      <c r="K37" s="18" t="s">
        <v>117</v>
      </c>
      <c r="L37" s="5" t="s">
        <v>105</v>
      </c>
      <c r="M37" s="18" t="s">
        <v>109</v>
      </c>
      <c r="N37" s="78">
        <f t="shared" si="6"/>
        <v>0</v>
      </c>
      <c r="O37" s="86" t="s">
        <v>113</v>
      </c>
      <c r="P37" s="8" t="str">
        <f t="shared" si="7"/>
        <v>33</v>
      </c>
      <c r="Q37" s="12">
        <v>45228</v>
      </c>
      <c r="R37" s="6">
        <v>45830</v>
      </c>
      <c r="S37" s="7">
        <f t="shared" si="2"/>
        <v>1</v>
      </c>
      <c r="T37" s="7">
        <f t="shared" si="3"/>
        <v>7</v>
      </c>
      <c r="U37" s="16" t="str">
        <f t="shared" si="8"/>
        <v>Berlaku</v>
      </c>
      <c r="V37" s="18" t="s">
        <v>107</v>
      </c>
      <c r="W37" s="5" t="s">
        <v>105</v>
      </c>
      <c r="X37" s="18" t="s">
        <v>109</v>
      </c>
      <c r="Y37" s="78">
        <f t="shared" si="9"/>
        <v>51.599999999999994</v>
      </c>
      <c r="Z37" s="96">
        <f t="shared" si="10"/>
        <v>51.599999999999994</v>
      </c>
      <c r="AA37" s="9">
        <f>RANK(Z37,$Z$17:$Z$83,0)+COUNTIF($Z$17:Z37,Z37)-1</f>
        <v>44</v>
      </c>
      <c r="AB37" s="98" t="str">
        <f t="shared" si="11"/>
        <v>Tidak Masuk 33 Besar</v>
      </c>
      <c r="AC37" s="4"/>
    </row>
    <row r="38" spans="1:29" ht="15" hidden="1" customHeight="1" x14ac:dyDescent="0.35">
      <c r="A38" s="1"/>
      <c r="B38" s="89">
        <v>22</v>
      </c>
      <c r="C38" s="92" t="s">
        <v>31</v>
      </c>
      <c r="D38" s="94">
        <v>84</v>
      </c>
      <c r="E38" s="7">
        <f t="shared" si="4"/>
        <v>25.2</v>
      </c>
      <c r="F38" s="12">
        <v>45160</v>
      </c>
      <c r="G38" s="6">
        <v>45830</v>
      </c>
      <c r="H38" s="7">
        <f t="shared" si="0"/>
        <v>1</v>
      </c>
      <c r="I38" s="7">
        <f t="shared" si="1"/>
        <v>10</v>
      </c>
      <c r="J38" s="16" t="str">
        <f t="shared" si="5"/>
        <v>Berlaku</v>
      </c>
      <c r="K38" s="18" t="s">
        <v>107</v>
      </c>
      <c r="L38" s="5" t="s">
        <v>116</v>
      </c>
      <c r="M38" s="18" t="s">
        <v>102</v>
      </c>
      <c r="N38" s="78">
        <f t="shared" si="6"/>
        <v>48</v>
      </c>
      <c r="O38" s="86" t="s">
        <v>113</v>
      </c>
      <c r="P38" s="8" t="str">
        <f t="shared" si="7"/>
        <v>33</v>
      </c>
      <c r="Q38" s="12">
        <v>45739</v>
      </c>
      <c r="R38" s="6">
        <v>45830</v>
      </c>
      <c r="S38" s="7">
        <f t="shared" si="2"/>
        <v>0</v>
      </c>
      <c r="T38" s="7">
        <f t="shared" si="3"/>
        <v>2</v>
      </c>
      <c r="U38" s="16" t="str">
        <f t="shared" si="8"/>
        <v>Berlaku</v>
      </c>
      <c r="V38" s="18" t="s">
        <v>115</v>
      </c>
      <c r="W38" s="5" t="s">
        <v>105</v>
      </c>
      <c r="X38" s="18" t="s">
        <v>109</v>
      </c>
      <c r="Y38" s="78">
        <f t="shared" si="9"/>
        <v>54.3</v>
      </c>
      <c r="Z38" s="96">
        <f t="shared" si="10"/>
        <v>102.3</v>
      </c>
      <c r="AA38" s="9">
        <f>RANK(Z38,$Z$17:$Z$83,0)+COUNTIF($Z$17:Z38,Z38)-1</f>
        <v>32</v>
      </c>
      <c r="AB38" s="98" t="str">
        <f t="shared" si="11"/>
        <v>Masuk 33 Besar</v>
      </c>
      <c r="AC38" s="4"/>
    </row>
    <row r="39" spans="1:29" ht="15" hidden="1" customHeight="1" x14ac:dyDescent="0.35">
      <c r="A39" s="1"/>
      <c r="B39" s="89">
        <v>23</v>
      </c>
      <c r="C39" s="92" t="s">
        <v>32</v>
      </c>
      <c r="D39" s="94">
        <v>87</v>
      </c>
      <c r="E39" s="7">
        <f t="shared" si="4"/>
        <v>26.099999999999998</v>
      </c>
      <c r="F39" s="12">
        <v>44731</v>
      </c>
      <c r="G39" s="6">
        <v>45830</v>
      </c>
      <c r="H39" s="7">
        <f t="shared" si="0"/>
        <v>3</v>
      </c>
      <c r="I39" s="7">
        <f t="shared" si="1"/>
        <v>0</v>
      </c>
      <c r="J39" s="16" t="str">
        <f t="shared" si="5"/>
        <v>Berlaku</v>
      </c>
      <c r="K39" s="18" t="s">
        <v>115</v>
      </c>
      <c r="L39" s="5" t="s">
        <v>116</v>
      </c>
      <c r="M39" s="18" t="s">
        <v>102</v>
      </c>
      <c r="N39" s="78">
        <f t="shared" si="6"/>
        <v>51.599999999999994</v>
      </c>
      <c r="O39" s="86" t="s">
        <v>114</v>
      </c>
      <c r="P39" s="8" t="str">
        <f t="shared" si="7"/>
        <v>67</v>
      </c>
      <c r="Q39" s="12">
        <v>44714</v>
      </c>
      <c r="R39" s="6">
        <v>45830</v>
      </c>
      <c r="S39" s="7">
        <f t="shared" si="2"/>
        <v>3</v>
      </c>
      <c r="T39" s="7">
        <f t="shared" si="3"/>
        <v>0</v>
      </c>
      <c r="U39" s="16" t="str">
        <f t="shared" si="8"/>
        <v>Berlaku</v>
      </c>
      <c r="V39" s="18" t="s">
        <v>107</v>
      </c>
      <c r="W39" s="5" t="s">
        <v>106</v>
      </c>
      <c r="X39" s="18" t="s">
        <v>109</v>
      </c>
      <c r="Y39" s="78">
        <f t="shared" si="9"/>
        <v>84.7</v>
      </c>
      <c r="Z39" s="96">
        <f t="shared" si="10"/>
        <v>136.30000000000001</v>
      </c>
      <c r="AA39" s="9">
        <f>RANK(Z39,$Z$17:$Z$83,0)+COUNTIF($Z$17:Z39,Z39)-1</f>
        <v>19</v>
      </c>
      <c r="AB39" s="98" t="str">
        <f t="shared" si="11"/>
        <v>Masuk 33 Besar</v>
      </c>
      <c r="AC39" s="4"/>
    </row>
    <row r="40" spans="1:29" ht="15" hidden="1" customHeight="1" x14ac:dyDescent="0.35">
      <c r="A40" s="1"/>
      <c r="B40" s="89">
        <v>24</v>
      </c>
      <c r="C40" s="92" t="s">
        <v>33</v>
      </c>
      <c r="D40" s="94">
        <v>84</v>
      </c>
      <c r="E40" s="7">
        <f t="shared" si="4"/>
        <v>25.2</v>
      </c>
      <c r="F40" s="12">
        <v>44651</v>
      </c>
      <c r="G40" s="6">
        <v>45830</v>
      </c>
      <c r="H40" s="7">
        <f t="shared" si="0"/>
        <v>3</v>
      </c>
      <c r="I40" s="7">
        <f t="shared" si="1"/>
        <v>2</v>
      </c>
      <c r="J40" s="16" t="str">
        <f t="shared" si="5"/>
        <v>Tidak Berlaku</v>
      </c>
      <c r="K40" s="18" t="s">
        <v>115</v>
      </c>
      <c r="L40" s="5" t="s">
        <v>106</v>
      </c>
      <c r="M40" s="18" t="s">
        <v>102</v>
      </c>
      <c r="N40" s="78">
        <f t="shared" si="6"/>
        <v>0</v>
      </c>
      <c r="O40" s="86" t="s">
        <v>114</v>
      </c>
      <c r="P40" s="8" t="str">
        <f t="shared" si="7"/>
        <v>67</v>
      </c>
      <c r="Q40" s="12">
        <v>45049</v>
      </c>
      <c r="R40" s="6">
        <v>45830</v>
      </c>
      <c r="S40" s="7">
        <f t="shared" si="2"/>
        <v>2</v>
      </c>
      <c r="T40" s="7">
        <f t="shared" si="3"/>
        <v>1</v>
      </c>
      <c r="U40" s="16" t="str">
        <f t="shared" si="8"/>
        <v>Berlaku</v>
      </c>
      <c r="V40" s="18" t="s">
        <v>117</v>
      </c>
      <c r="W40" s="5" t="s">
        <v>106</v>
      </c>
      <c r="X40" s="18" t="s">
        <v>109</v>
      </c>
      <c r="Y40" s="78">
        <f t="shared" si="9"/>
        <v>90.1</v>
      </c>
      <c r="Z40" s="96">
        <f t="shared" si="10"/>
        <v>90.1</v>
      </c>
      <c r="AA40" s="9">
        <f>RANK(Z40,$Z$17:$Z$83,0)+COUNTIF($Z$17:Z40,Z40)-1</f>
        <v>36</v>
      </c>
      <c r="AB40" s="98" t="str">
        <f t="shared" si="11"/>
        <v>Tidak Masuk 33 Besar</v>
      </c>
      <c r="AC40" s="4"/>
    </row>
    <row r="41" spans="1:29" ht="15" hidden="1" customHeight="1" x14ac:dyDescent="0.35">
      <c r="A41" s="1"/>
      <c r="B41" s="89">
        <v>25</v>
      </c>
      <c r="C41" s="92" t="s">
        <v>34</v>
      </c>
      <c r="D41" s="94">
        <v>84</v>
      </c>
      <c r="E41" s="7">
        <f t="shared" si="4"/>
        <v>25.2</v>
      </c>
      <c r="F41" s="12">
        <v>45563</v>
      </c>
      <c r="G41" s="6">
        <v>45830</v>
      </c>
      <c r="H41" s="7">
        <f t="shared" si="0"/>
        <v>0</v>
      </c>
      <c r="I41" s="7">
        <f t="shared" si="1"/>
        <v>8</v>
      </c>
      <c r="J41" s="16" t="str">
        <f t="shared" si="5"/>
        <v>Berlaku</v>
      </c>
      <c r="K41" s="18" t="s">
        <v>107</v>
      </c>
      <c r="L41" s="5" t="s">
        <v>106</v>
      </c>
      <c r="M41" s="18" t="s">
        <v>109</v>
      </c>
      <c r="N41" s="78">
        <f t="shared" si="6"/>
        <v>42.9</v>
      </c>
      <c r="O41" s="86" t="s">
        <v>111</v>
      </c>
      <c r="P41" s="8" t="str">
        <f t="shared" si="7"/>
        <v>100</v>
      </c>
      <c r="Q41" s="12">
        <v>45142</v>
      </c>
      <c r="R41" s="6">
        <v>45830</v>
      </c>
      <c r="S41" s="7">
        <f t="shared" si="2"/>
        <v>1</v>
      </c>
      <c r="T41" s="7">
        <f t="shared" si="3"/>
        <v>10</v>
      </c>
      <c r="U41" s="16" t="str">
        <f t="shared" si="8"/>
        <v>Berlaku</v>
      </c>
      <c r="V41" s="18" t="s">
        <v>107</v>
      </c>
      <c r="W41" s="5" t="s">
        <v>106</v>
      </c>
      <c r="X41" s="18" t="s">
        <v>102</v>
      </c>
      <c r="Y41" s="78">
        <f t="shared" si="9"/>
        <v>123.7</v>
      </c>
      <c r="Z41" s="96">
        <f t="shared" si="10"/>
        <v>166.6</v>
      </c>
      <c r="AA41" s="9">
        <f>RANK(Z41,$Z$17:$Z$83,0)+COUNTIF($Z$17:Z41,Z41)-1</f>
        <v>11</v>
      </c>
      <c r="AB41" s="98" t="str">
        <f t="shared" si="11"/>
        <v>Masuk 33 Besar</v>
      </c>
      <c r="AC41" s="4"/>
    </row>
    <row r="42" spans="1:29" ht="15" hidden="1" customHeight="1" x14ac:dyDescent="0.35">
      <c r="A42" s="1"/>
      <c r="B42" s="89">
        <v>26</v>
      </c>
      <c r="C42" s="92" t="s">
        <v>35</v>
      </c>
      <c r="D42" s="94">
        <v>90</v>
      </c>
      <c r="E42" s="7">
        <f t="shared" si="4"/>
        <v>27</v>
      </c>
      <c r="F42" s="12">
        <v>45271</v>
      </c>
      <c r="G42" s="6">
        <v>45830</v>
      </c>
      <c r="H42" s="7">
        <f t="shared" si="0"/>
        <v>1</v>
      </c>
      <c r="I42" s="7">
        <f t="shared" si="1"/>
        <v>6</v>
      </c>
      <c r="J42" s="16" t="str">
        <f t="shared" si="5"/>
        <v>Berlaku</v>
      </c>
      <c r="K42" s="18" t="s">
        <v>115</v>
      </c>
      <c r="L42" s="5" t="s">
        <v>105</v>
      </c>
      <c r="M42" s="18" t="s">
        <v>109</v>
      </c>
      <c r="N42" s="78">
        <f>IF(AND(J42="Berlaku",K42="Tingkat Nasional",L42="Juara 1",M42="Perorangan"),91*30%+E42,IF(AND(J42="Berlaku",K42="Tingkat Nasional",L42="Juara 2",M42="Perorangan"),88*30%+E42,IF(AND(J42="Berlaku",K42="Tingkat Nasional",L42="Juara 3",M42="Perorangan"),85*30%+E42,IF(AND(J42="Berlaku",K42="Tingkat Provinsi",L42="Juara 1",M42="Perorangan"),82*30%+E42,IF(AND(J42="Berlaku",K42="Tingkat Provinsi",L42="Juara 2",M42="Perorangan"),79*30%+E42,IF(AND(J42="Berlaku",K42="Tingkat Provinsi",L42="Juara 3",M42="Perorangan"),76*30%+E42,IF(AND(J42="Berlaku",K42="Tingkat Kabupaten",L42="Juara 1",M42="Perorangan"),73*30%+E42,IF(AND(J42="Berlaku",K42="Tingkat Kabupaten",L42="Juara 2",M42="Perorangan"),70*30%+E42,IF(AND(J42="Berlaku",K42="Tingkat Kabupaten",L42="Juara 3",M42="Perorangan"),67*30%+E42,IF(AND(J42="Berlaku",K42="Tingkat Nasional",L42="Juara 1",M42="Beregu"),71*30%+E42,IF(AND(J42="Berlaku",K42="Tingkat Nasional",L42="Juara 2",M42="Beregu"),68*30%+E42,IF(AND(J42="Berlaku",K42="Tingkat Nasional",L42="Juara 3",M42="Beregu"),65*30%+E42,IF(AND(J42="Berlaku",K42="Tingkat Provinsi",L42="Juara 1",M42="Beregu"),62*30%+E42,IF(AND(J42="Berlaku",K42="Tingkat Provinsi",L42="Juara 2",M42="Beregu"),59*30%+E42,IF(AND(J42="Berlaku",K42="Tingkat Provinsi",L42="Juara 3",M42="Beregu"),56*30%+E42,IF(AND(J42="Berlaku",K42="Tingkat Kabupaten",L42="Juara 1",M42="Beregu"),53*30%+E42,IF(AND(J42="Berlaku",K42="Tingkat Kabupaten",L42="Juara 2",M42="Beregu"),50*30%+E42,IF(AND(J42="Berlaku",K42="Tingkat Kabupaten",L42="Juara 3",M42="Beregu"),47*30%+E42,IF(AND(J42="Berlaku",K42="Tingkat Internasional",L42="Juara 1",M42="Perorangan"),100*30%+E42,IF(AND(J42="Berlaku",K42="Tingkat Internasional",L42="Juara 2",M42="Perorangan"),97*30%+E42,IF(AND(J42="Berlaku",K42="Tingkat Internasional",L42="Juara 3",M42="Perorangan"),94*30%+E42,IF(AND(J42="Berlaku",K42="Tingkat Internasional",L42="Juara 1",M42="Beregu"),80*30%+E42,IF(AND(J42="Berlaku",K42="Tingkat Internasional",L42="Juara 2",M42="Beregu"),77*30%+E42,IF(AND(J42="Berlaku",K42="Tingkat Internasional",L42="Juara 3",M42="Beregu"),74*30%+E42,))))))))))))))))))))))))</f>
        <v>48.3</v>
      </c>
      <c r="O42" s="86" t="s">
        <v>114</v>
      </c>
      <c r="P42" s="8" t="str">
        <f t="shared" si="7"/>
        <v>67</v>
      </c>
      <c r="Q42" s="12">
        <v>44976</v>
      </c>
      <c r="R42" s="6">
        <v>45830</v>
      </c>
      <c r="S42" s="7">
        <f t="shared" si="2"/>
        <v>2</v>
      </c>
      <c r="T42" s="7">
        <f t="shared" si="3"/>
        <v>4</v>
      </c>
      <c r="U42" s="16" t="str">
        <f t="shared" si="8"/>
        <v>Berlaku</v>
      </c>
      <c r="V42" s="18" t="s">
        <v>115</v>
      </c>
      <c r="W42" s="5" t="s">
        <v>105</v>
      </c>
      <c r="X42" s="18" t="s">
        <v>109</v>
      </c>
      <c r="Y42" s="78">
        <f t="shared" si="9"/>
        <v>88.3</v>
      </c>
      <c r="Z42" s="96">
        <f t="shared" si="10"/>
        <v>136.6</v>
      </c>
      <c r="AA42" s="9">
        <f>RANK(Z42,$Z$17:$Z$83,0)+COUNTIF($Z$17:Z42,Z42)-1</f>
        <v>18</v>
      </c>
      <c r="AB42" s="98" t="str">
        <f t="shared" si="11"/>
        <v>Masuk 33 Besar</v>
      </c>
      <c r="AC42" s="4"/>
    </row>
    <row r="43" spans="1:29" ht="15" hidden="1" customHeight="1" x14ac:dyDescent="0.35">
      <c r="A43" s="1"/>
      <c r="B43" s="89">
        <v>27</v>
      </c>
      <c r="C43" s="92" t="s">
        <v>36</v>
      </c>
      <c r="D43" s="94">
        <v>80</v>
      </c>
      <c r="E43" s="7">
        <f t="shared" si="4"/>
        <v>24</v>
      </c>
      <c r="F43" s="12">
        <v>45406</v>
      </c>
      <c r="G43" s="6">
        <v>45830</v>
      </c>
      <c r="H43" s="7">
        <f t="shared" si="0"/>
        <v>1</v>
      </c>
      <c r="I43" s="7">
        <f t="shared" si="1"/>
        <v>1</v>
      </c>
      <c r="J43" s="16" t="str">
        <f t="shared" si="5"/>
        <v>Berlaku</v>
      </c>
      <c r="K43" s="18" t="s">
        <v>108</v>
      </c>
      <c r="L43" s="5" t="s">
        <v>116</v>
      </c>
      <c r="M43" s="18" t="s">
        <v>109</v>
      </c>
      <c r="N43" s="78">
        <f t="shared" si="6"/>
        <v>38.1</v>
      </c>
      <c r="O43" s="86" t="s">
        <v>111</v>
      </c>
      <c r="P43" s="8" t="str">
        <f t="shared" si="7"/>
        <v>100</v>
      </c>
      <c r="Q43" s="12">
        <v>45724</v>
      </c>
      <c r="R43" s="6">
        <v>45830</v>
      </c>
      <c r="S43" s="7">
        <f t="shared" si="2"/>
        <v>0</v>
      </c>
      <c r="T43" s="7">
        <f t="shared" si="3"/>
        <v>3</v>
      </c>
      <c r="U43" s="16" t="str">
        <f t="shared" si="8"/>
        <v>Berlaku</v>
      </c>
      <c r="V43" s="18" t="s">
        <v>115</v>
      </c>
      <c r="W43" s="5" t="s">
        <v>116</v>
      </c>
      <c r="X43" s="18" t="s">
        <v>109</v>
      </c>
      <c r="Y43" s="78">
        <f t="shared" si="9"/>
        <v>119.5</v>
      </c>
      <c r="Z43" s="96">
        <f t="shared" si="10"/>
        <v>157.6</v>
      </c>
      <c r="AA43" s="9">
        <f>RANK(Z43,$Z$17:$Z$83,0)+COUNTIF($Z$17:Z43,Z43)-1</f>
        <v>13</v>
      </c>
      <c r="AB43" s="98" t="str">
        <f t="shared" si="11"/>
        <v>Masuk 33 Besar</v>
      </c>
      <c r="AC43" s="4"/>
    </row>
    <row r="44" spans="1:29" ht="15" hidden="1" customHeight="1" x14ac:dyDescent="0.35">
      <c r="A44" s="1"/>
      <c r="B44" s="89">
        <v>28</v>
      </c>
      <c r="C44" s="92" t="s">
        <v>37</v>
      </c>
      <c r="D44" s="94">
        <v>90</v>
      </c>
      <c r="E44" s="7">
        <f t="shared" si="4"/>
        <v>27</v>
      </c>
      <c r="F44" s="12">
        <v>44799</v>
      </c>
      <c r="G44" s="6">
        <v>45830</v>
      </c>
      <c r="H44" s="7">
        <f t="shared" si="0"/>
        <v>2</v>
      </c>
      <c r="I44" s="7">
        <f t="shared" si="1"/>
        <v>9</v>
      </c>
      <c r="J44" s="16" t="str">
        <f t="shared" si="5"/>
        <v>Berlaku</v>
      </c>
      <c r="K44" s="18" t="s">
        <v>108</v>
      </c>
      <c r="L44" s="5" t="s">
        <v>106</v>
      </c>
      <c r="M44" s="18" t="s">
        <v>109</v>
      </c>
      <c r="N44" s="78">
        <f t="shared" si="6"/>
        <v>42</v>
      </c>
      <c r="O44" s="86" t="s">
        <v>114</v>
      </c>
      <c r="P44" s="8" t="str">
        <f t="shared" si="7"/>
        <v>67</v>
      </c>
      <c r="Q44" s="12">
        <v>45249</v>
      </c>
      <c r="R44" s="6">
        <v>45830</v>
      </c>
      <c r="S44" s="7">
        <f t="shared" si="2"/>
        <v>1</v>
      </c>
      <c r="T44" s="7">
        <f t="shared" si="3"/>
        <v>7</v>
      </c>
      <c r="U44" s="16" t="str">
        <f t="shared" si="8"/>
        <v>Berlaku</v>
      </c>
      <c r="V44" s="18" t="s">
        <v>115</v>
      </c>
      <c r="W44" s="5" t="s">
        <v>116</v>
      </c>
      <c r="X44" s="18" t="s">
        <v>109</v>
      </c>
      <c r="Y44" s="78">
        <f t="shared" si="9"/>
        <v>86.5</v>
      </c>
      <c r="Z44" s="96">
        <f t="shared" si="10"/>
        <v>128.5</v>
      </c>
      <c r="AA44" s="9">
        <f>RANK(Z44,$Z$17:$Z$83,0)+COUNTIF($Z$17:Z44,Z44)-1</f>
        <v>21</v>
      </c>
      <c r="AB44" s="98" t="str">
        <f t="shared" si="11"/>
        <v>Masuk 33 Besar</v>
      </c>
      <c r="AC44" s="4"/>
    </row>
    <row r="45" spans="1:29" ht="15" hidden="1" customHeight="1" x14ac:dyDescent="0.35">
      <c r="A45" s="1"/>
      <c r="B45" s="89">
        <v>29</v>
      </c>
      <c r="C45" s="92" t="s">
        <v>38</v>
      </c>
      <c r="D45" s="94">
        <v>90</v>
      </c>
      <c r="E45" s="7">
        <f t="shared" si="4"/>
        <v>27</v>
      </c>
      <c r="F45" s="12">
        <v>45209</v>
      </c>
      <c r="G45" s="6">
        <v>45830</v>
      </c>
      <c r="H45" s="7">
        <f t="shared" si="0"/>
        <v>1</v>
      </c>
      <c r="I45" s="7">
        <f t="shared" si="1"/>
        <v>8</v>
      </c>
      <c r="J45" s="16" t="str">
        <f t="shared" si="5"/>
        <v>Berlaku</v>
      </c>
      <c r="K45" s="18" t="s">
        <v>107</v>
      </c>
      <c r="L45" s="5" t="s">
        <v>106</v>
      </c>
      <c r="M45" s="18" t="s">
        <v>109</v>
      </c>
      <c r="N45" s="78">
        <f t="shared" si="6"/>
        <v>44.7</v>
      </c>
      <c r="O45" s="86" t="s">
        <v>113</v>
      </c>
      <c r="P45" s="8" t="str">
        <f t="shared" si="7"/>
        <v>33</v>
      </c>
      <c r="Q45" s="12">
        <v>45557</v>
      </c>
      <c r="R45" s="6">
        <v>45830</v>
      </c>
      <c r="S45" s="7">
        <f t="shared" si="2"/>
        <v>0</v>
      </c>
      <c r="T45" s="7">
        <f t="shared" si="3"/>
        <v>9</v>
      </c>
      <c r="U45" s="16" t="str">
        <f t="shared" si="8"/>
        <v>Berlaku</v>
      </c>
      <c r="V45" s="18" t="s">
        <v>108</v>
      </c>
      <c r="W45" s="5" t="s">
        <v>116</v>
      </c>
      <c r="X45" s="18" t="s">
        <v>109</v>
      </c>
      <c r="Y45" s="78">
        <f t="shared" si="9"/>
        <v>47.1</v>
      </c>
      <c r="Z45" s="96">
        <f t="shared" si="10"/>
        <v>91.800000000000011</v>
      </c>
      <c r="AA45" s="9">
        <f>RANK(Z45,$Z$17:$Z$83,0)+COUNTIF($Z$17:Z45,Z45)-1</f>
        <v>34</v>
      </c>
      <c r="AB45" s="98" t="str">
        <f t="shared" si="11"/>
        <v>Tidak Masuk 33 Besar</v>
      </c>
      <c r="AC45" s="4"/>
    </row>
    <row r="46" spans="1:29" ht="15" hidden="1" customHeight="1" x14ac:dyDescent="0.35">
      <c r="A46" s="1"/>
      <c r="B46" s="89">
        <v>30</v>
      </c>
      <c r="C46" s="92" t="s">
        <v>39</v>
      </c>
      <c r="D46" s="94">
        <v>90</v>
      </c>
      <c r="E46" s="7">
        <f t="shared" si="4"/>
        <v>27</v>
      </c>
      <c r="F46" s="12">
        <v>44712</v>
      </c>
      <c r="G46" s="6">
        <v>45830</v>
      </c>
      <c r="H46" s="7">
        <f t="shared" si="0"/>
        <v>3</v>
      </c>
      <c r="I46" s="7">
        <f t="shared" si="1"/>
        <v>0</v>
      </c>
      <c r="J46" s="16" t="str">
        <f t="shared" si="5"/>
        <v>Berlaku</v>
      </c>
      <c r="K46" s="18" t="s">
        <v>115</v>
      </c>
      <c r="L46" s="5" t="s">
        <v>105</v>
      </c>
      <c r="M46" s="18" t="s">
        <v>102</v>
      </c>
      <c r="N46" s="78">
        <f t="shared" si="6"/>
        <v>54.3</v>
      </c>
      <c r="O46" s="86" t="s">
        <v>111</v>
      </c>
      <c r="P46" s="8" t="str">
        <f t="shared" si="7"/>
        <v>100</v>
      </c>
      <c r="Q46" s="12">
        <v>45722</v>
      </c>
      <c r="R46" s="6">
        <v>45830</v>
      </c>
      <c r="S46" s="7">
        <f t="shared" si="2"/>
        <v>0</v>
      </c>
      <c r="T46" s="7">
        <f t="shared" si="3"/>
        <v>3</v>
      </c>
      <c r="U46" s="16" t="str">
        <f t="shared" si="8"/>
        <v>Berlaku</v>
      </c>
      <c r="V46" s="18" t="s">
        <v>107</v>
      </c>
      <c r="W46" s="5" t="s">
        <v>105</v>
      </c>
      <c r="X46" s="18" t="s">
        <v>109</v>
      </c>
      <c r="Y46" s="78">
        <f t="shared" si="9"/>
        <v>118.6</v>
      </c>
      <c r="Z46" s="96">
        <f t="shared" si="10"/>
        <v>172.89999999999998</v>
      </c>
      <c r="AA46" s="9">
        <f>RANK(Z46,$Z$17:$Z$83,0)+COUNTIF($Z$17:Z46,Z46)-1</f>
        <v>4</v>
      </c>
      <c r="AB46" s="98" t="str">
        <f t="shared" si="11"/>
        <v>Masuk 33 Besar</v>
      </c>
      <c r="AC46" s="4"/>
    </row>
    <row r="47" spans="1:29" ht="15" hidden="1" customHeight="1" x14ac:dyDescent="0.35">
      <c r="A47" s="1"/>
      <c r="B47" s="89">
        <v>31</v>
      </c>
      <c r="C47" s="92" t="s">
        <v>40</v>
      </c>
      <c r="D47" s="94">
        <v>89</v>
      </c>
      <c r="E47" s="7">
        <f t="shared" si="4"/>
        <v>26.7</v>
      </c>
      <c r="F47" s="12">
        <v>45562</v>
      </c>
      <c r="G47" s="6">
        <v>45830</v>
      </c>
      <c r="H47" s="7">
        <f t="shared" si="0"/>
        <v>0</v>
      </c>
      <c r="I47" s="7">
        <f t="shared" si="1"/>
        <v>8</v>
      </c>
      <c r="J47" s="16" t="str">
        <f t="shared" si="5"/>
        <v>Berlaku</v>
      </c>
      <c r="K47" s="18" t="s">
        <v>107</v>
      </c>
      <c r="L47" s="5" t="s">
        <v>103</v>
      </c>
      <c r="M47" s="18" t="s">
        <v>109</v>
      </c>
      <c r="N47" s="78">
        <f t="shared" si="6"/>
        <v>0</v>
      </c>
      <c r="O47" s="86" t="s">
        <v>113</v>
      </c>
      <c r="P47" s="8" t="str">
        <f t="shared" si="7"/>
        <v>33</v>
      </c>
      <c r="Q47" s="12">
        <v>44505</v>
      </c>
      <c r="R47" s="6">
        <v>45830</v>
      </c>
      <c r="S47" s="7">
        <f t="shared" si="2"/>
        <v>3</v>
      </c>
      <c r="T47" s="7">
        <f t="shared" si="3"/>
        <v>7</v>
      </c>
      <c r="U47" s="16" t="str">
        <f t="shared" si="8"/>
        <v>Tidak Berlaku</v>
      </c>
      <c r="V47" s="18" t="s">
        <v>107</v>
      </c>
      <c r="W47" s="5" t="s">
        <v>105</v>
      </c>
      <c r="X47" s="18" t="s">
        <v>109</v>
      </c>
      <c r="Y47" s="78">
        <f t="shared" si="9"/>
        <v>0</v>
      </c>
      <c r="Z47" s="96">
        <f t="shared" si="10"/>
        <v>0</v>
      </c>
      <c r="AA47" s="9">
        <f>RANK(Z47,$Z$17:$Z$83,0)+COUNTIF($Z$17:Z47,Z47)-1</f>
        <v>57</v>
      </c>
      <c r="AB47" s="98" t="str">
        <f t="shared" si="11"/>
        <v>Tidak Masuk 33 Besar</v>
      </c>
      <c r="AC47" s="4"/>
    </row>
    <row r="48" spans="1:29" ht="15" hidden="1" customHeight="1" x14ac:dyDescent="0.35">
      <c r="A48" s="1"/>
      <c r="B48" s="89">
        <v>32</v>
      </c>
      <c r="C48" s="92" t="s">
        <v>41</v>
      </c>
      <c r="D48" s="94">
        <v>83</v>
      </c>
      <c r="E48" s="7">
        <f t="shared" si="4"/>
        <v>24.9</v>
      </c>
      <c r="F48" s="12">
        <v>45687</v>
      </c>
      <c r="G48" s="6">
        <v>45830</v>
      </c>
      <c r="H48" s="7">
        <f t="shared" si="0"/>
        <v>0</v>
      </c>
      <c r="I48" s="7">
        <f t="shared" si="1"/>
        <v>4</v>
      </c>
      <c r="J48" s="16" t="str">
        <f t="shared" si="5"/>
        <v>Berlaku</v>
      </c>
      <c r="K48" s="18" t="s">
        <v>115</v>
      </c>
      <c r="L48" s="5" t="s">
        <v>116</v>
      </c>
      <c r="M48" s="18" t="s">
        <v>102</v>
      </c>
      <c r="N48" s="78">
        <f t="shared" si="6"/>
        <v>50.4</v>
      </c>
      <c r="O48" s="86" t="s">
        <v>111</v>
      </c>
      <c r="P48" s="8" t="str">
        <f t="shared" si="7"/>
        <v>100</v>
      </c>
      <c r="Q48" s="12">
        <v>45553</v>
      </c>
      <c r="R48" s="6">
        <v>45830</v>
      </c>
      <c r="S48" s="7">
        <f t="shared" si="2"/>
        <v>0</v>
      </c>
      <c r="T48" s="7">
        <f t="shared" si="3"/>
        <v>9</v>
      </c>
      <c r="U48" s="16" t="str">
        <f t="shared" si="8"/>
        <v>Berlaku</v>
      </c>
      <c r="V48" s="18" t="s">
        <v>107</v>
      </c>
      <c r="W48" s="5" t="s">
        <v>116</v>
      </c>
      <c r="X48" s="18" t="s">
        <v>109</v>
      </c>
      <c r="Y48" s="78">
        <f t="shared" si="9"/>
        <v>116.8</v>
      </c>
      <c r="Z48" s="96">
        <f t="shared" si="10"/>
        <v>167.2</v>
      </c>
      <c r="AA48" s="9">
        <f>RANK(Z48,$Z$17:$Z$83,0)+COUNTIF($Z$17:Z48,Z48)-1</f>
        <v>9</v>
      </c>
      <c r="AB48" s="98" t="str">
        <f t="shared" si="11"/>
        <v>Masuk 33 Besar</v>
      </c>
      <c r="AC48" s="4"/>
    </row>
    <row r="49" spans="1:29" ht="15" hidden="1" customHeight="1" x14ac:dyDescent="0.35">
      <c r="A49" s="1"/>
      <c r="B49" s="89">
        <v>33</v>
      </c>
      <c r="C49" s="92" t="s">
        <v>42</v>
      </c>
      <c r="D49" s="94">
        <v>85</v>
      </c>
      <c r="E49" s="7">
        <f t="shared" si="4"/>
        <v>25.5</v>
      </c>
      <c r="F49" s="12">
        <v>44944</v>
      </c>
      <c r="G49" s="6">
        <v>45830</v>
      </c>
      <c r="H49" s="7">
        <f t="shared" si="0"/>
        <v>2</v>
      </c>
      <c r="I49" s="7">
        <f t="shared" si="1"/>
        <v>5</v>
      </c>
      <c r="J49" s="16" t="str">
        <f t="shared" si="5"/>
        <v>Berlaku</v>
      </c>
      <c r="K49" s="18" t="s">
        <v>103</v>
      </c>
      <c r="L49" s="5" t="s">
        <v>105</v>
      </c>
      <c r="M49" s="18" t="s">
        <v>109</v>
      </c>
      <c r="N49" s="78">
        <f t="shared" si="6"/>
        <v>0</v>
      </c>
      <c r="O49" s="86" t="s">
        <v>114</v>
      </c>
      <c r="P49" s="8" t="str">
        <f t="shared" si="7"/>
        <v>67</v>
      </c>
      <c r="Q49" s="12">
        <v>44475</v>
      </c>
      <c r="R49" s="6">
        <v>45830</v>
      </c>
      <c r="S49" s="7">
        <f t="shared" si="2"/>
        <v>3</v>
      </c>
      <c r="T49" s="7">
        <f t="shared" si="3"/>
        <v>8</v>
      </c>
      <c r="U49" s="16" t="str">
        <f t="shared" si="8"/>
        <v>Tidak Berlaku</v>
      </c>
      <c r="V49" s="18" t="s">
        <v>117</v>
      </c>
      <c r="W49" s="5" t="s">
        <v>106</v>
      </c>
      <c r="X49" s="18" t="s">
        <v>109</v>
      </c>
      <c r="Y49" s="78">
        <f t="shared" si="9"/>
        <v>0</v>
      </c>
      <c r="Z49" s="96">
        <f t="shared" si="10"/>
        <v>0</v>
      </c>
      <c r="AA49" s="9">
        <f>RANK(Z49,$Z$17:$Z$83,0)+COUNTIF($Z$17:Z49,Z49)-1</f>
        <v>58</v>
      </c>
      <c r="AB49" s="98" t="str">
        <f t="shared" si="11"/>
        <v>Tidak Masuk 33 Besar</v>
      </c>
      <c r="AC49" s="4"/>
    </row>
    <row r="50" spans="1:29" ht="15" hidden="1" customHeight="1" x14ac:dyDescent="0.35">
      <c r="A50" s="1"/>
      <c r="B50" s="89">
        <v>34</v>
      </c>
      <c r="C50" s="92" t="s">
        <v>43</v>
      </c>
      <c r="D50" s="94">
        <v>82</v>
      </c>
      <c r="E50" s="7">
        <f t="shared" si="4"/>
        <v>24.599999999999998</v>
      </c>
      <c r="F50" s="12">
        <v>45543</v>
      </c>
      <c r="G50" s="6">
        <v>45830</v>
      </c>
      <c r="H50" s="7">
        <f t="shared" si="0"/>
        <v>0</v>
      </c>
      <c r="I50" s="7">
        <f t="shared" si="1"/>
        <v>9</v>
      </c>
      <c r="J50" s="16" t="str">
        <f t="shared" si="5"/>
        <v>Berlaku</v>
      </c>
      <c r="K50" s="18" t="s">
        <v>117</v>
      </c>
      <c r="L50" s="5" t="s">
        <v>106</v>
      </c>
      <c r="M50" s="18" t="s">
        <v>109</v>
      </c>
      <c r="N50" s="78">
        <f t="shared" si="6"/>
        <v>47.699999999999996</v>
      </c>
      <c r="O50" s="86" t="s">
        <v>111</v>
      </c>
      <c r="P50" s="8" t="str">
        <f t="shared" si="7"/>
        <v>100</v>
      </c>
      <c r="Q50" s="12">
        <v>45444</v>
      </c>
      <c r="R50" s="6">
        <v>45830</v>
      </c>
      <c r="S50" s="7">
        <f t="shared" si="2"/>
        <v>1</v>
      </c>
      <c r="T50" s="7">
        <f t="shared" si="3"/>
        <v>0</v>
      </c>
      <c r="U50" s="16" t="str">
        <f t="shared" si="8"/>
        <v>Berlaku</v>
      </c>
      <c r="V50" s="18" t="s">
        <v>117</v>
      </c>
      <c r="W50" s="5" t="s">
        <v>116</v>
      </c>
      <c r="X50" s="18" t="s">
        <v>102</v>
      </c>
      <c r="Y50" s="78">
        <f t="shared" si="9"/>
        <v>128.19999999999999</v>
      </c>
      <c r="Z50" s="96">
        <f t="shared" si="10"/>
        <v>175.89999999999998</v>
      </c>
      <c r="AA50" s="9">
        <f>RANK(Z50,$Z$17:$Z$83,0)+COUNTIF($Z$17:Z50,Z50)-1</f>
        <v>3</v>
      </c>
      <c r="AB50" s="98" t="str">
        <f t="shared" si="11"/>
        <v>Masuk 33 Besar</v>
      </c>
      <c r="AC50" s="4"/>
    </row>
    <row r="51" spans="1:29" ht="15" hidden="1" customHeight="1" x14ac:dyDescent="0.35">
      <c r="A51" s="1"/>
      <c r="B51" s="89">
        <v>35</v>
      </c>
      <c r="C51" s="92" t="s">
        <v>44</v>
      </c>
      <c r="D51" s="94">
        <v>89</v>
      </c>
      <c r="E51" s="7">
        <f t="shared" si="4"/>
        <v>26.7</v>
      </c>
      <c r="F51" s="12">
        <v>44686</v>
      </c>
      <c r="G51" s="6">
        <v>45830</v>
      </c>
      <c r="H51" s="7">
        <f t="shared" si="0"/>
        <v>3</v>
      </c>
      <c r="I51" s="7">
        <f t="shared" si="1"/>
        <v>1</v>
      </c>
      <c r="J51" s="16" t="str">
        <f t="shared" si="5"/>
        <v>Tidak Berlaku</v>
      </c>
      <c r="K51" s="18" t="s">
        <v>107</v>
      </c>
      <c r="L51" s="5" t="s">
        <v>106</v>
      </c>
      <c r="M51" s="18" t="s">
        <v>109</v>
      </c>
      <c r="N51" s="78">
        <f t="shared" si="6"/>
        <v>0</v>
      </c>
      <c r="O51" s="86" t="s">
        <v>114</v>
      </c>
      <c r="P51" s="8" t="str">
        <f t="shared" si="7"/>
        <v>67</v>
      </c>
      <c r="Q51" s="12">
        <v>44653</v>
      </c>
      <c r="R51" s="6">
        <v>45830</v>
      </c>
      <c r="S51" s="7">
        <f t="shared" si="2"/>
        <v>3</v>
      </c>
      <c r="T51" s="7">
        <f t="shared" si="3"/>
        <v>2</v>
      </c>
      <c r="U51" s="16" t="str">
        <f t="shared" si="8"/>
        <v>Tidak Berlaku</v>
      </c>
      <c r="V51" s="18" t="s">
        <v>108</v>
      </c>
      <c r="W51" s="5" t="s">
        <v>106</v>
      </c>
      <c r="X51" s="18" t="s">
        <v>109</v>
      </c>
      <c r="Y51" s="78">
        <f t="shared" si="9"/>
        <v>0</v>
      </c>
      <c r="Z51" s="96">
        <f t="shared" si="10"/>
        <v>0</v>
      </c>
      <c r="AA51" s="9">
        <f>RANK(Z51,$Z$17:$Z$83,0)+COUNTIF($Z$17:Z51,Z51)-1</f>
        <v>59</v>
      </c>
      <c r="AB51" s="98" t="str">
        <f t="shared" si="11"/>
        <v>Tidak Masuk 33 Besar</v>
      </c>
      <c r="AC51" s="4"/>
    </row>
    <row r="52" spans="1:29" ht="15" hidden="1" customHeight="1" x14ac:dyDescent="0.35">
      <c r="A52" s="1"/>
      <c r="B52" s="89">
        <v>36</v>
      </c>
      <c r="C52" s="92" t="s">
        <v>45</v>
      </c>
      <c r="D52" s="94">
        <v>88</v>
      </c>
      <c r="E52" s="7">
        <f t="shared" si="4"/>
        <v>26.4</v>
      </c>
      <c r="F52" s="12">
        <v>45110</v>
      </c>
      <c r="G52" s="6">
        <v>45830</v>
      </c>
      <c r="H52" s="7">
        <f t="shared" si="0"/>
        <v>1</v>
      </c>
      <c r="I52" s="7">
        <f t="shared" si="1"/>
        <v>11</v>
      </c>
      <c r="J52" s="16" t="str">
        <f t="shared" si="5"/>
        <v>Berlaku</v>
      </c>
      <c r="K52" s="18" t="s">
        <v>108</v>
      </c>
      <c r="L52" s="5" t="s">
        <v>116</v>
      </c>
      <c r="M52" s="18" t="s">
        <v>102</v>
      </c>
      <c r="N52" s="78">
        <f t="shared" si="6"/>
        <v>46.5</v>
      </c>
      <c r="O52" s="86" t="s">
        <v>111</v>
      </c>
      <c r="P52" s="8" t="str">
        <f t="shared" si="7"/>
        <v>100</v>
      </c>
      <c r="Q52" s="12">
        <v>44908</v>
      </c>
      <c r="R52" s="6">
        <v>45830</v>
      </c>
      <c r="S52" s="7">
        <f t="shared" si="2"/>
        <v>2</v>
      </c>
      <c r="T52" s="7">
        <f t="shared" si="3"/>
        <v>6</v>
      </c>
      <c r="U52" s="16" t="str">
        <f t="shared" si="8"/>
        <v>Berlaku</v>
      </c>
      <c r="V52" s="18" t="s">
        <v>115</v>
      </c>
      <c r="W52" s="5" t="s">
        <v>116</v>
      </c>
      <c r="X52" s="18" t="s">
        <v>102</v>
      </c>
      <c r="Y52" s="78">
        <f t="shared" si="9"/>
        <v>125.5</v>
      </c>
      <c r="Z52" s="96">
        <f t="shared" si="10"/>
        <v>172</v>
      </c>
      <c r="AA52" s="9">
        <f>RANK(Z52,$Z$17:$Z$83,0)+COUNTIF($Z$17:Z52,Z52)-1</f>
        <v>5</v>
      </c>
      <c r="AB52" s="98" t="str">
        <f t="shared" si="11"/>
        <v>Masuk 33 Besar</v>
      </c>
      <c r="AC52" s="4"/>
    </row>
    <row r="53" spans="1:29" ht="15" hidden="1" customHeight="1" x14ac:dyDescent="0.35">
      <c r="A53" s="1"/>
      <c r="B53" s="89">
        <v>37</v>
      </c>
      <c r="C53" s="92" t="s">
        <v>46</v>
      </c>
      <c r="D53" s="94">
        <v>90</v>
      </c>
      <c r="E53" s="7">
        <f t="shared" si="4"/>
        <v>27</v>
      </c>
      <c r="F53" s="12">
        <v>45561</v>
      </c>
      <c r="G53" s="6">
        <v>45830</v>
      </c>
      <c r="H53" s="7">
        <f t="shared" si="0"/>
        <v>0</v>
      </c>
      <c r="I53" s="7">
        <f t="shared" si="1"/>
        <v>8</v>
      </c>
      <c r="J53" s="16" t="str">
        <f t="shared" si="5"/>
        <v>Berlaku</v>
      </c>
      <c r="K53" s="18" t="s">
        <v>107</v>
      </c>
      <c r="L53" s="5" t="s">
        <v>106</v>
      </c>
      <c r="M53" s="18" t="s">
        <v>109</v>
      </c>
      <c r="N53" s="78">
        <f t="shared" si="6"/>
        <v>44.7</v>
      </c>
      <c r="O53" s="86" t="s">
        <v>111</v>
      </c>
      <c r="P53" s="8" t="str">
        <f t="shared" si="7"/>
        <v>100</v>
      </c>
      <c r="Q53" s="12">
        <v>44598</v>
      </c>
      <c r="R53" s="6">
        <v>45830</v>
      </c>
      <c r="S53" s="7">
        <f t="shared" si="2"/>
        <v>3</v>
      </c>
      <c r="T53" s="7">
        <f t="shared" si="3"/>
        <v>4</v>
      </c>
      <c r="U53" s="16" t="str">
        <f t="shared" si="8"/>
        <v>Tidak Berlaku</v>
      </c>
      <c r="V53" s="18" t="s">
        <v>117</v>
      </c>
      <c r="W53" s="5" t="s">
        <v>105</v>
      </c>
      <c r="X53" s="18" t="s">
        <v>102</v>
      </c>
      <c r="Y53" s="78">
        <f t="shared" si="9"/>
        <v>0</v>
      </c>
      <c r="Z53" s="96">
        <f t="shared" si="10"/>
        <v>44.7</v>
      </c>
      <c r="AA53" s="9">
        <f>RANK(Z53,$Z$17:$Z$83,0)+COUNTIF($Z$17:Z53,Z53)-1</f>
        <v>52</v>
      </c>
      <c r="AB53" s="98" t="str">
        <f t="shared" si="11"/>
        <v>Tidak Masuk 33 Besar</v>
      </c>
      <c r="AC53" s="4"/>
    </row>
    <row r="54" spans="1:29" ht="15" hidden="1" customHeight="1" x14ac:dyDescent="0.35">
      <c r="A54" s="1"/>
      <c r="B54" s="89">
        <v>38</v>
      </c>
      <c r="C54" s="92" t="s">
        <v>47</v>
      </c>
      <c r="D54" s="94">
        <v>89</v>
      </c>
      <c r="E54" s="7">
        <f t="shared" si="4"/>
        <v>26.7</v>
      </c>
      <c r="F54" s="12">
        <v>45222</v>
      </c>
      <c r="G54" s="6">
        <v>45830</v>
      </c>
      <c r="H54" s="7">
        <f t="shared" si="0"/>
        <v>1</v>
      </c>
      <c r="I54" s="7">
        <f t="shared" si="1"/>
        <v>7</v>
      </c>
      <c r="J54" s="16" t="str">
        <f t="shared" si="5"/>
        <v>Berlaku</v>
      </c>
      <c r="K54" s="18" t="s">
        <v>107</v>
      </c>
      <c r="L54" s="5" t="s">
        <v>116</v>
      </c>
      <c r="M54" s="18" t="s">
        <v>102</v>
      </c>
      <c r="N54" s="78">
        <f t="shared" si="6"/>
        <v>49.5</v>
      </c>
      <c r="O54" s="86" t="s">
        <v>111</v>
      </c>
      <c r="P54" s="8" t="str">
        <f t="shared" si="7"/>
        <v>100</v>
      </c>
      <c r="Q54" s="12">
        <v>45803</v>
      </c>
      <c r="R54" s="6">
        <v>45830</v>
      </c>
      <c r="S54" s="7">
        <f t="shared" si="2"/>
        <v>0</v>
      </c>
      <c r="T54" s="7">
        <f t="shared" si="3"/>
        <v>0</v>
      </c>
      <c r="U54" s="16" t="str">
        <f t="shared" si="8"/>
        <v>Berlaku</v>
      </c>
      <c r="V54" s="18" t="s">
        <v>108</v>
      </c>
      <c r="W54" s="5" t="s">
        <v>106</v>
      </c>
      <c r="X54" s="18" t="s">
        <v>102</v>
      </c>
      <c r="Y54" s="78">
        <f t="shared" si="9"/>
        <v>121</v>
      </c>
      <c r="Z54" s="96">
        <f t="shared" si="10"/>
        <v>170.5</v>
      </c>
      <c r="AA54" s="9">
        <f>RANK(Z54,$Z$17:$Z$83,0)+COUNTIF($Z$17:Z54,Z54)-1</f>
        <v>6</v>
      </c>
      <c r="AB54" s="98" t="str">
        <f t="shared" si="11"/>
        <v>Masuk 33 Besar</v>
      </c>
      <c r="AC54" s="4"/>
    </row>
    <row r="55" spans="1:29" ht="15" hidden="1" customHeight="1" x14ac:dyDescent="0.35">
      <c r="A55" s="1"/>
      <c r="B55" s="89">
        <v>39</v>
      </c>
      <c r="C55" s="92" t="s">
        <v>48</v>
      </c>
      <c r="D55" s="94">
        <v>85</v>
      </c>
      <c r="E55" s="7">
        <f t="shared" si="4"/>
        <v>25.5</v>
      </c>
      <c r="F55" s="12">
        <v>45258</v>
      </c>
      <c r="G55" s="6">
        <v>45830</v>
      </c>
      <c r="H55" s="7">
        <f t="shared" si="0"/>
        <v>1</v>
      </c>
      <c r="I55" s="7">
        <f t="shared" si="1"/>
        <v>6</v>
      </c>
      <c r="J55" s="16" t="str">
        <f t="shared" si="5"/>
        <v>Berlaku</v>
      </c>
      <c r="K55" s="18" t="s">
        <v>103</v>
      </c>
      <c r="L55" s="5" t="s">
        <v>105</v>
      </c>
      <c r="M55" s="18" t="s">
        <v>109</v>
      </c>
      <c r="N55" s="78">
        <f t="shared" si="6"/>
        <v>0</v>
      </c>
      <c r="O55" s="86" t="s">
        <v>111</v>
      </c>
      <c r="P55" s="8" t="str">
        <f t="shared" si="7"/>
        <v>100</v>
      </c>
      <c r="Q55" s="12">
        <v>44726</v>
      </c>
      <c r="R55" s="6">
        <v>45830</v>
      </c>
      <c r="S55" s="7">
        <f t="shared" si="2"/>
        <v>3</v>
      </c>
      <c r="T55" s="7">
        <f t="shared" si="3"/>
        <v>0</v>
      </c>
      <c r="U55" s="16" t="str">
        <f t="shared" si="8"/>
        <v>Berlaku</v>
      </c>
      <c r="V55" s="18" t="s">
        <v>108</v>
      </c>
      <c r="W55" s="5" t="s">
        <v>105</v>
      </c>
      <c r="X55" s="18" t="s">
        <v>102</v>
      </c>
      <c r="Y55" s="78">
        <f t="shared" si="9"/>
        <v>121.9</v>
      </c>
      <c r="Z55" s="96">
        <f t="shared" si="10"/>
        <v>121.9</v>
      </c>
      <c r="AA55" s="9">
        <f>RANK(Z55,$Z$17:$Z$83,0)+COUNTIF($Z$17:Z55,Z55)-1</f>
        <v>24</v>
      </c>
      <c r="AB55" s="98" t="str">
        <f t="shared" si="11"/>
        <v>Masuk 33 Besar</v>
      </c>
      <c r="AC55" s="4"/>
    </row>
    <row r="56" spans="1:29" ht="15" hidden="1" customHeight="1" x14ac:dyDescent="0.35">
      <c r="A56" s="1"/>
      <c r="B56" s="89">
        <v>40</v>
      </c>
      <c r="C56" s="92" t="s">
        <v>49</v>
      </c>
      <c r="D56" s="94">
        <v>80</v>
      </c>
      <c r="E56" s="7">
        <f t="shared" si="4"/>
        <v>24</v>
      </c>
      <c r="F56" s="12">
        <v>45797</v>
      </c>
      <c r="G56" s="6">
        <v>45830</v>
      </c>
      <c r="H56" s="7">
        <f t="shared" si="0"/>
        <v>0</v>
      </c>
      <c r="I56" s="7">
        <f t="shared" si="1"/>
        <v>1</v>
      </c>
      <c r="J56" s="16" t="str">
        <f t="shared" si="5"/>
        <v>Berlaku</v>
      </c>
      <c r="K56" s="18" t="s">
        <v>115</v>
      </c>
      <c r="L56" s="5" t="s">
        <v>105</v>
      </c>
      <c r="M56" s="18" t="s">
        <v>102</v>
      </c>
      <c r="N56" s="78">
        <f t="shared" si="6"/>
        <v>51.3</v>
      </c>
      <c r="O56" s="86" t="s">
        <v>114</v>
      </c>
      <c r="P56" s="8" t="str">
        <f t="shared" si="7"/>
        <v>67</v>
      </c>
      <c r="Q56" s="12">
        <v>45255</v>
      </c>
      <c r="R56" s="6">
        <v>45830</v>
      </c>
      <c r="S56" s="7">
        <f t="shared" si="2"/>
        <v>1</v>
      </c>
      <c r="T56" s="7">
        <f t="shared" si="3"/>
        <v>6</v>
      </c>
      <c r="U56" s="16" t="str">
        <f t="shared" si="8"/>
        <v>Berlaku</v>
      </c>
      <c r="V56" s="18" t="s">
        <v>115</v>
      </c>
      <c r="W56" s="5" t="s">
        <v>106</v>
      </c>
      <c r="X56" s="18" t="s">
        <v>109</v>
      </c>
      <c r="Y56" s="78">
        <f t="shared" si="9"/>
        <v>87.4</v>
      </c>
      <c r="Z56" s="96">
        <f t="shared" si="10"/>
        <v>138.69999999999999</v>
      </c>
      <c r="AA56" s="9">
        <f>RANK(Z56,$Z$17:$Z$83,0)+COUNTIF($Z$17:Z56,Z56)-1</f>
        <v>15</v>
      </c>
      <c r="AB56" s="98" t="str">
        <f t="shared" si="11"/>
        <v>Masuk 33 Besar</v>
      </c>
      <c r="AC56" s="4"/>
    </row>
    <row r="57" spans="1:29" ht="15" hidden="1" customHeight="1" x14ac:dyDescent="0.35">
      <c r="A57" s="1"/>
      <c r="B57" s="89">
        <v>41</v>
      </c>
      <c r="C57" s="92" t="s">
        <v>50</v>
      </c>
      <c r="D57" s="94">
        <v>83</v>
      </c>
      <c r="E57" s="7">
        <f t="shared" si="4"/>
        <v>24.9</v>
      </c>
      <c r="F57" s="12">
        <v>45636</v>
      </c>
      <c r="G57" s="6">
        <v>45830</v>
      </c>
      <c r="H57" s="7">
        <f t="shared" si="0"/>
        <v>0</v>
      </c>
      <c r="I57" s="7">
        <f t="shared" si="1"/>
        <v>6</v>
      </c>
      <c r="J57" s="16" t="str">
        <f t="shared" si="5"/>
        <v>Berlaku</v>
      </c>
      <c r="K57" s="18" t="s">
        <v>103</v>
      </c>
      <c r="L57" s="5" t="s">
        <v>116</v>
      </c>
      <c r="M57" s="18" t="s">
        <v>109</v>
      </c>
      <c r="N57" s="78">
        <f t="shared" si="6"/>
        <v>0</v>
      </c>
      <c r="O57" s="86" t="s">
        <v>111</v>
      </c>
      <c r="P57" s="8" t="str">
        <f t="shared" si="7"/>
        <v>100</v>
      </c>
      <c r="Q57" s="12">
        <v>45774</v>
      </c>
      <c r="R57" s="6">
        <v>45830</v>
      </c>
      <c r="S57" s="7">
        <f t="shared" si="2"/>
        <v>0</v>
      </c>
      <c r="T57" s="7">
        <f t="shared" si="3"/>
        <v>1</v>
      </c>
      <c r="U57" s="16" t="str">
        <f t="shared" si="8"/>
        <v>Berlaku</v>
      </c>
      <c r="V57" s="18" t="s">
        <v>103</v>
      </c>
      <c r="W57" s="5" t="s">
        <v>105</v>
      </c>
      <c r="X57" s="18" t="s">
        <v>102</v>
      </c>
      <c r="Y57" s="78">
        <f t="shared" si="9"/>
        <v>0</v>
      </c>
      <c r="Z57" s="96">
        <f t="shared" si="10"/>
        <v>0</v>
      </c>
      <c r="AA57" s="9">
        <f>RANK(Z57,$Z$17:$Z$83,0)+COUNTIF($Z$17:Z57,Z57)-1</f>
        <v>60</v>
      </c>
      <c r="AB57" s="98" t="str">
        <f t="shared" si="11"/>
        <v>Tidak Masuk 33 Besar</v>
      </c>
      <c r="AC57" s="4"/>
    </row>
    <row r="58" spans="1:29" ht="15" hidden="1" customHeight="1" x14ac:dyDescent="0.35">
      <c r="A58" s="1"/>
      <c r="B58" s="89">
        <v>42</v>
      </c>
      <c r="C58" s="92" t="s">
        <v>51</v>
      </c>
      <c r="D58" s="94">
        <v>90</v>
      </c>
      <c r="E58" s="7">
        <f t="shared" si="4"/>
        <v>27</v>
      </c>
      <c r="F58" s="12">
        <v>45104</v>
      </c>
      <c r="G58" s="6">
        <v>45830</v>
      </c>
      <c r="H58" s="7">
        <f t="shared" si="0"/>
        <v>1</v>
      </c>
      <c r="I58" s="7">
        <f t="shared" si="1"/>
        <v>11</v>
      </c>
      <c r="J58" s="16" t="str">
        <f t="shared" si="5"/>
        <v>Berlaku</v>
      </c>
      <c r="K58" s="18" t="s">
        <v>103</v>
      </c>
      <c r="L58" s="5" t="s">
        <v>106</v>
      </c>
      <c r="M58" s="18" t="s">
        <v>109</v>
      </c>
      <c r="N58" s="78">
        <f t="shared" si="6"/>
        <v>0</v>
      </c>
      <c r="O58" s="86" t="s">
        <v>103</v>
      </c>
      <c r="P58" s="8">
        <f t="shared" si="7"/>
        <v>0</v>
      </c>
      <c r="Q58" s="12">
        <v>45688</v>
      </c>
      <c r="R58" s="6">
        <v>45830</v>
      </c>
      <c r="S58" s="7">
        <f t="shared" si="2"/>
        <v>0</v>
      </c>
      <c r="T58" s="7">
        <f t="shared" si="3"/>
        <v>4</v>
      </c>
      <c r="U58" s="16" t="str">
        <f t="shared" si="8"/>
        <v>Berlaku</v>
      </c>
      <c r="V58" s="18" t="s">
        <v>117</v>
      </c>
      <c r="W58" s="5" t="s">
        <v>103</v>
      </c>
      <c r="X58" s="18" t="s">
        <v>102</v>
      </c>
      <c r="Y58" s="78">
        <f t="shared" si="9"/>
        <v>0</v>
      </c>
      <c r="Z58" s="96">
        <f t="shared" si="10"/>
        <v>0</v>
      </c>
      <c r="AA58" s="9">
        <f>RANK(Z58,$Z$17:$Z$83,0)+COUNTIF($Z$17:Z58,Z58)-1</f>
        <v>61</v>
      </c>
      <c r="AB58" s="98" t="str">
        <f t="shared" si="11"/>
        <v>Tidak Masuk 33 Besar</v>
      </c>
      <c r="AC58" s="4"/>
    </row>
    <row r="59" spans="1:29" ht="15" hidden="1" customHeight="1" x14ac:dyDescent="0.35">
      <c r="A59" s="1"/>
      <c r="B59" s="89">
        <v>43</v>
      </c>
      <c r="C59" s="92" t="s">
        <v>52</v>
      </c>
      <c r="D59" s="94">
        <v>89</v>
      </c>
      <c r="E59" s="7">
        <f t="shared" si="4"/>
        <v>26.7</v>
      </c>
      <c r="F59" s="12">
        <v>45556</v>
      </c>
      <c r="G59" s="6">
        <v>45830</v>
      </c>
      <c r="H59" s="7">
        <f t="shared" si="0"/>
        <v>0</v>
      </c>
      <c r="I59" s="7">
        <f t="shared" si="1"/>
        <v>9</v>
      </c>
      <c r="J59" s="16" t="str">
        <f t="shared" si="5"/>
        <v>Berlaku</v>
      </c>
      <c r="K59" s="18" t="s">
        <v>117</v>
      </c>
      <c r="L59" s="5" t="s">
        <v>106</v>
      </c>
      <c r="M59" s="18" t="s">
        <v>109</v>
      </c>
      <c r="N59" s="78">
        <f t="shared" si="6"/>
        <v>49.8</v>
      </c>
      <c r="O59" s="86" t="s">
        <v>113</v>
      </c>
      <c r="P59" s="8" t="str">
        <f t="shared" si="7"/>
        <v>33</v>
      </c>
      <c r="Q59" s="12">
        <v>45662</v>
      </c>
      <c r="R59" s="6">
        <v>45830</v>
      </c>
      <c r="S59" s="7">
        <f t="shared" si="2"/>
        <v>0</v>
      </c>
      <c r="T59" s="7">
        <f t="shared" si="3"/>
        <v>5</v>
      </c>
      <c r="U59" s="16" t="str">
        <f t="shared" si="8"/>
        <v>Berlaku</v>
      </c>
      <c r="V59" s="18" t="s">
        <v>107</v>
      </c>
      <c r="W59" s="5" t="s">
        <v>105</v>
      </c>
      <c r="X59" s="18" t="s">
        <v>109</v>
      </c>
      <c r="Y59" s="78">
        <f t="shared" si="9"/>
        <v>51.599999999999994</v>
      </c>
      <c r="Z59" s="96">
        <f t="shared" si="10"/>
        <v>101.39999999999999</v>
      </c>
      <c r="AA59" s="9">
        <f>RANK(Z59,$Z$17:$Z$83,0)+COUNTIF($Z$17:Z59,Z59)-1</f>
        <v>33</v>
      </c>
      <c r="AB59" s="98" t="str">
        <f t="shared" si="11"/>
        <v>Masuk 33 Besar</v>
      </c>
      <c r="AC59" s="4"/>
    </row>
    <row r="60" spans="1:29" ht="15" hidden="1" customHeight="1" x14ac:dyDescent="0.35">
      <c r="A60" s="1"/>
      <c r="B60" s="89">
        <v>44</v>
      </c>
      <c r="C60" s="92" t="s">
        <v>53</v>
      </c>
      <c r="D60" s="94">
        <v>87</v>
      </c>
      <c r="E60" s="7">
        <f t="shared" si="4"/>
        <v>26.099999999999998</v>
      </c>
      <c r="F60" s="12">
        <v>45022</v>
      </c>
      <c r="G60" s="6">
        <v>45830</v>
      </c>
      <c r="H60" s="7">
        <f t="shared" si="0"/>
        <v>2</v>
      </c>
      <c r="I60" s="7">
        <f t="shared" si="1"/>
        <v>2</v>
      </c>
      <c r="J60" s="16" t="str">
        <f t="shared" si="5"/>
        <v>Berlaku</v>
      </c>
      <c r="K60" s="18" t="s">
        <v>107</v>
      </c>
      <c r="L60" s="5" t="s">
        <v>103</v>
      </c>
      <c r="M60" s="18" t="s">
        <v>109</v>
      </c>
      <c r="N60" s="78">
        <f t="shared" si="6"/>
        <v>0</v>
      </c>
      <c r="O60" s="86" t="s">
        <v>113</v>
      </c>
      <c r="P60" s="8" t="str">
        <f t="shared" si="7"/>
        <v>33</v>
      </c>
      <c r="Q60" s="12">
        <v>44767</v>
      </c>
      <c r="R60" s="6">
        <v>45830</v>
      </c>
      <c r="S60" s="7">
        <f t="shared" si="2"/>
        <v>2</v>
      </c>
      <c r="T60" s="7">
        <f t="shared" si="3"/>
        <v>10</v>
      </c>
      <c r="U60" s="16" t="str">
        <f t="shared" si="8"/>
        <v>Berlaku</v>
      </c>
      <c r="V60" s="18" t="s">
        <v>103</v>
      </c>
      <c r="W60" s="5" t="s">
        <v>116</v>
      </c>
      <c r="X60" s="18" t="s">
        <v>109</v>
      </c>
      <c r="Y60" s="78">
        <f t="shared" si="9"/>
        <v>0</v>
      </c>
      <c r="Z60" s="96">
        <f t="shared" si="10"/>
        <v>0</v>
      </c>
      <c r="AA60" s="9">
        <f>RANK(Z60,$Z$17:$Z$83,0)+COUNTIF($Z$17:Z60,Z60)-1</f>
        <v>62</v>
      </c>
      <c r="AB60" s="98" t="str">
        <f t="shared" si="11"/>
        <v>Tidak Masuk 33 Besar</v>
      </c>
      <c r="AC60" s="4"/>
    </row>
    <row r="61" spans="1:29" ht="15" hidden="1" customHeight="1" x14ac:dyDescent="0.35">
      <c r="A61" s="1" t="s">
        <v>54</v>
      </c>
      <c r="B61" s="89">
        <v>45</v>
      </c>
      <c r="C61" s="92" t="s">
        <v>55</v>
      </c>
      <c r="D61" s="94">
        <v>83</v>
      </c>
      <c r="E61" s="7">
        <f t="shared" si="4"/>
        <v>24.9</v>
      </c>
      <c r="F61" s="12">
        <v>44986</v>
      </c>
      <c r="G61" s="6">
        <v>45830</v>
      </c>
      <c r="H61" s="7">
        <f t="shared" si="0"/>
        <v>2</v>
      </c>
      <c r="I61" s="7">
        <f t="shared" si="1"/>
        <v>3</v>
      </c>
      <c r="J61" s="16" t="str">
        <f t="shared" si="5"/>
        <v>Berlaku</v>
      </c>
      <c r="K61" s="18" t="s">
        <v>107</v>
      </c>
      <c r="L61" s="5" t="s">
        <v>105</v>
      </c>
      <c r="M61" s="18" t="s">
        <v>109</v>
      </c>
      <c r="N61" s="78">
        <f t="shared" si="6"/>
        <v>43.5</v>
      </c>
      <c r="O61" s="86" t="s">
        <v>111</v>
      </c>
      <c r="P61" s="8" t="str">
        <f t="shared" si="7"/>
        <v>100</v>
      </c>
      <c r="Q61" s="12">
        <v>45353</v>
      </c>
      <c r="R61" s="6">
        <v>45830</v>
      </c>
      <c r="S61" s="7">
        <f t="shared" si="2"/>
        <v>1</v>
      </c>
      <c r="T61" s="7">
        <f t="shared" si="3"/>
        <v>3</v>
      </c>
      <c r="U61" s="16" t="str">
        <f t="shared" si="8"/>
        <v>Berlaku</v>
      </c>
      <c r="V61" s="18" t="s">
        <v>103</v>
      </c>
      <c r="W61" s="5" t="s">
        <v>116</v>
      </c>
      <c r="X61" s="18" t="s">
        <v>109</v>
      </c>
      <c r="Y61" s="78">
        <f t="shared" si="9"/>
        <v>0</v>
      </c>
      <c r="Z61" s="96">
        <f t="shared" si="10"/>
        <v>43.5</v>
      </c>
      <c r="AA61" s="9">
        <f>RANK(Z61,$Z$17:$Z$83,0)+COUNTIF($Z$17:Z61,Z61)-1</f>
        <v>54</v>
      </c>
      <c r="AB61" s="98" t="str">
        <f t="shared" si="11"/>
        <v>Tidak Masuk 33 Besar</v>
      </c>
      <c r="AC61" s="4"/>
    </row>
    <row r="62" spans="1:29" ht="15" hidden="1" customHeight="1" x14ac:dyDescent="0.35">
      <c r="A62" s="1"/>
      <c r="B62" s="89">
        <v>46</v>
      </c>
      <c r="C62" s="92" t="s">
        <v>56</v>
      </c>
      <c r="D62" s="94">
        <v>88</v>
      </c>
      <c r="E62" s="7">
        <f t="shared" si="4"/>
        <v>26.4</v>
      </c>
      <c r="F62" s="12">
        <v>45521</v>
      </c>
      <c r="G62" s="6">
        <v>45830</v>
      </c>
      <c r="H62" s="7">
        <f t="shared" si="0"/>
        <v>0</v>
      </c>
      <c r="I62" s="7">
        <f t="shared" si="1"/>
        <v>10</v>
      </c>
      <c r="J62" s="16" t="str">
        <f t="shared" si="5"/>
        <v>Berlaku</v>
      </c>
      <c r="K62" s="18" t="s">
        <v>117</v>
      </c>
      <c r="L62" s="5" t="s">
        <v>105</v>
      </c>
      <c r="M62" s="18" t="s">
        <v>109</v>
      </c>
      <c r="N62" s="78">
        <f t="shared" si="6"/>
        <v>50.4</v>
      </c>
      <c r="O62" s="86" t="s">
        <v>111</v>
      </c>
      <c r="P62" s="8" t="str">
        <f t="shared" si="7"/>
        <v>100</v>
      </c>
      <c r="Q62" s="12">
        <v>44246</v>
      </c>
      <c r="R62" s="6">
        <v>45830</v>
      </c>
      <c r="S62" s="7">
        <f t="shared" si="2"/>
        <v>4</v>
      </c>
      <c r="T62" s="7">
        <f t="shared" si="3"/>
        <v>4</v>
      </c>
      <c r="U62" s="16" t="str">
        <f t="shared" si="8"/>
        <v>Tidak Berlaku</v>
      </c>
      <c r="V62" s="18" t="s">
        <v>107</v>
      </c>
      <c r="W62" s="5" t="s">
        <v>116</v>
      </c>
      <c r="X62" s="18" t="s">
        <v>102</v>
      </c>
      <c r="Y62" s="78">
        <f t="shared" si="9"/>
        <v>0</v>
      </c>
      <c r="Z62" s="96">
        <f t="shared" si="10"/>
        <v>50.4</v>
      </c>
      <c r="AA62" s="9">
        <f>RANK(Z62,$Z$17:$Z$83,0)+COUNTIF($Z$17:Z62,Z62)-1</f>
        <v>45</v>
      </c>
      <c r="AB62" s="98" t="str">
        <f t="shared" si="11"/>
        <v>Tidak Masuk 33 Besar</v>
      </c>
      <c r="AC62" s="4"/>
    </row>
    <row r="63" spans="1:29" ht="15" hidden="1" customHeight="1" x14ac:dyDescent="0.35">
      <c r="A63" s="1"/>
      <c r="B63" s="89">
        <v>47</v>
      </c>
      <c r="C63" s="92" t="s">
        <v>57</v>
      </c>
      <c r="D63" s="94">
        <v>84</v>
      </c>
      <c r="E63" s="7">
        <f t="shared" si="4"/>
        <v>25.2</v>
      </c>
      <c r="F63" s="12">
        <v>45222</v>
      </c>
      <c r="G63" s="6">
        <v>45830</v>
      </c>
      <c r="H63" s="7">
        <f t="shared" si="0"/>
        <v>1</v>
      </c>
      <c r="I63" s="7">
        <f t="shared" si="1"/>
        <v>7</v>
      </c>
      <c r="J63" s="16" t="str">
        <f t="shared" si="5"/>
        <v>Berlaku</v>
      </c>
      <c r="K63" s="18" t="s">
        <v>115</v>
      </c>
      <c r="L63" s="5" t="s">
        <v>116</v>
      </c>
      <c r="M63" s="18" t="s">
        <v>109</v>
      </c>
      <c r="N63" s="78">
        <f t="shared" si="6"/>
        <v>44.7</v>
      </c>
      <c r="O63" s="86" t="s">
        <v>113</v>
      </c>
      <c r="P63" s="8" t="str">
        <f t="shared" si="7"/>
        <v>33</v>
      </c>
      <c r="Q63" s="12">
        <v>44493</v>
      </c>
      <c r="R63" s="6">
        <v>45830</v>
      </c>
      <c r="S63" s="7">
        <f t="shared" si="2"/>
        <v>3</v>
      </c>
      <c r="T63" s="7">
        <f t="shared" si="3"/>
        <v>7</v>
      </c>
      <c r="U63" s="16" t="str">
        <f t="shared" si="8"/>
        <v>Tidak Berlaku</v>
      </c>
      <c r="V63" s="18" t="s">
        <v>103</v>
      </c>
      <c r="W63" s="5" t="s">
        <v>103</v>
      </c>
      <c r="X63" s="18" t="s">
        <v>102</v>
      </c>
      <c r="Y63" s="78">
        <f t="shared" si="9"/>
        <v>0</v>
      </c>
      <c r="Z63" s="96">
        <f t="shared" si="10"/>
        <v>44.7</v>
      </c>
      <c r="AA63" s="9">
        <f>RANK(Z63,$Z$17:$Z$83,0)+COUNTIF($Z$17:Z63,Z63)-1</f>
        <v>53</v>
      </c>
      <c r="AB63" s="98" t="str">
        <f t="shared" si="11"/>
        <v>Tidak Masuk 33 Besar</v>
      </c>
      <c r="AC63" s="4"/>
    </row>
    <row r="64" spans="1:29" ht="15" hidden="1" customHeight="1" x14ac:dyDescent="0.35">
      <c r="A64" s="1"/>
      <c r="B64" s="89">
        <v>48</v>
      </c>
      <c r="C64" s="92" t="s">
        <v>58</v>
      </c>
      <c r="D64" s="94">
        <v>82</v>
      </c>
      <c r="E64" s="7">
        <f t="shared" si="4"/>
        <v>24.599999999999998</v>
      </c>
      <c r="F64" s="12">
        <v>44618</v>
      </c>
      <c r="G64" s="6">
        <v>45830</v>
      </c>
      <c r="H64" s="7">
        <f t="shared" si="0"/>
        <v>3</v>
      </c>
      <c r="I64" s="7">
        <f t="shared" si="1"/>
        <v>3</v>
      </c>
      <c r="J64" s="16" t="str">
        <f t="shared" si="5"/>
        <v>Tidak Berlaku</v>
      </c>
      <c r="K64" s="18" t="s">
        <v>103</v>
      </c>
      <c r="L64" s="5" t="s">
        <v>105</v>
      </c>
      <c r="M64" s="18" t="s">
        <v>102</v>
      </c>
      <c r="N64" s="78">
        <f t="shared" si="6"/>
        <v>0</v>
      </c>
      <c r="O64" s="86" t="s">
        <v>114</v>
      </c>
      <c r="P64" s="8" t="str">
        <f t="shared" si="7"/>
        <v>67</v>
      </c>
      <c r="Q64" s="12">
        <v>45399</v>
      </c>
      <c r="R64" s="6">
        <v>45830</v>
      </c>
      <c r="S64" s="7">
        <f t="shared" si="2"/>
        <v>1</v>
      </c>
      <c r="T64" s="7">
        <f t="shared" si="3"/>
        <v>2</v>
      </c>
      <c r="U64" s="16" t="str">
        <f t="shared" si="8"/>
        <v>Berlaku</v>
      </c>
      <c r="V64" s="18" t="s">
        <v>107</v>
      </c>
      <c r="W64" s="5" t="s">
        <v>105</v>
      </c>
      <c r="X64" s="18" t="s">
        <v>102</v>
      </c>
      <c r="Y64" s="78">
        <f t="shared" si="9"/>
        <v>91.6</v>
      </c>
      <c r="Z64" s="96">
        <f t="shared" si="10"/>
        <v>91.6</v>
      </c>
      <c r="AA64" s="9">
        <f>RANK(Z64,$Z$17:$Z$83,0)+COUNTIF($Z$17:Z64,Z64)-1</f>
        <v>35</v>
      </c>
      <c r="AB64" s="98" t="str">
        <f t="shared" si="11"/>
        <v>Tidak Masuk 33 Besar</v>
      </c>
      <c r="AC64" s="4"/>
    </row>
    <row r="65" spans="1:29" ht="15" hidden="1" customHeight="1" x14ac:dyDescent="0.35">
      <c r="A65" s="1"/>
      <c r="B65" s="89">
        <v>49</v>
      </c>
      <c r="C65" s="92" t="s">
        <v>59</v>
      </c>
      <c r="D65" s="94">
        <v>81</v>
      </c>
      <c r="E65" s="7">
        <f t="shared" si="4"/>
        <v>24.3</v>
      </c>
      <c r="F65" s="12">
        <v>45314</v>
      </c>
      <c r="G65" s="6">
        <v>45830</v>
      </c>
      <c r="H65" s="7">
        <f t="shared" si="0"/>
        <v>1</v>
      </c>
      <c r="I65" s="7">
        <f t="shared" si="1"/>
        <v>4</v>
      </c>
      <c r="J65" s="16" t="str">
        <f t="shared" si="5"/>
        <v>Berlaku</v>
      </c>
      <c r="K65" s="18" t="s">
        <v>115</v>
      </c>
      <c r="L65" s="5" t="s">
        <v>105</v>
      </c>
      <c r="M65" s="18" t="s">
        <v>109</v>
      </c>
      <c r="N65" s="78">
        <f t="shared" si="6"/>
        <v>45.6</v>
      </c>
      <c r="O65" s="86" t="s">
        <v>103</v>
      </c>
      <c r="P65" s="8">
        <f t="shared" si="7"/>
        <v>0</v>
      </c>
      <c r="Q65" s="12">
        <v>44508</v>
      </c>
      <c r="R65" s="6">
        <v>45830</v>
      </c>
      <c r="S65" s="7">
        <f t="shared" si="2"/>
        <v>3</v>
      </c>
      <c r="T65" s="7">
        <f t="shared" si="3"/>
        <v>7</v>
      </c>
      <c r="U65" s="16" t="str">
        <f t="shared" si="8"/>
        <v>Tidak Berlaku</v>
      </c>
      <c r="V65" s="18" t="s">
        <v>108</v>
      </c>
      <c r="W65" s="5" t="s">
        <v>106</v>
      </c>
      <c r="X65" s="18" t="s">
        <v>102</v>
      </c>
      <c r="Y65" s="78">
        <f t="shared" si="9"/>
        <v>0</v>
      </c>
      <c r="Z65" s="96">
        <f t="shared" si="10"/>
        <v>45.6</v>
      </c>
      <c r="AA65" s="9">
        <f>RANK(Z65,$Z$17:$Z$83,0)+COUNTIF($Z$17:Z65,Z65)-1</f>
        <v>51</v>
      </c>
      <c r="AB65" s="98" t="str">
        <f t="shared" si="11"/>
        <v>Tidak Masuk 33 Besar</v>
      </c>
      <c r="AC65" s="4"/>
    </row>
    <row r="66" spans="1:29" ht="15" hidden="1" customHeight="1" x14ac:dyDescent="0.35">
      <c r="A66" s="1"/>
      <c r="B66" s="89">
        <v>50</v>
      </c>
      <c r="C66" s="92" t="s">
        <v>60</v>
      </c>
      <c r="D66" s="94">
        <v>89</v>
      </c>
      <c r="E66" s="7">
        <f t="shared" si="4"/>
        <v>26.7</v>
      </c>
      <c r="F66" s="12">
        <v>45281</v>
      </c>
      <c r="G66" s="6">
        <v>45830</v>
      </c>
      <c r="H66" s="7">
        <f t="shared" si="0"/>
        <v>1</v>
      </c>
      <c r="I66" s="7">
        <f t="shared" si="1"/>
        <v>6</v>
      </c>
      <c r="J66" s="16" t="str">
        <f t="shared" si="5"/>
        <v>Berlaku</v>
      </c>
      <c r="K66" s="18" t="s">
        <v>108</v>
      </c>
      <c r="L66" s="5" t="s">
        <v>105</v>
      </c>
      <c r="M66" s="18" t="s">
        <v>102</v>
      </c>
      <c r="N66" s="78">
        <f t="shared" si="6"/>
        <v>48.599999999999994</v>
      </c>
      <c r="O66" s="86" t="s">
        <v>113</v>
      </c>
      <c r="P66" s="8" t="str">
        <f t="shared" si="7"/>
        <v>33</v>
      </c>
      <c r="Q66" s="12">
        <v>44930</v>
      </c>
      <c r="R66" s="6">
        <v>45830</v>
      </c>
      <c r="S66" s="7">
        <f t="shared" si="2"/>
        <v>2</v>
      </c>
      <c r="T66" s="7">
        <f t="shared" si="3"/>
        <v>5</v>
      </c>
      <c r="U66" s="16" t="str">
        <f t="shared" si="8"/>
        <v>Berlaku</v>
      </c>
      <c r="V66" s="18" t="s">
        <v>107</v>
      </c>
      <c r="W66" s="5" t="s">
        <v>106</v>
      </c>
      <c r="X66" s="18" t="s">
        <v>102</v>
      </c>
      <c r="Y66" s="78">
        <f t="shared" si="9"/>
        <v>56.7</v>
      </c>
      <c r="Z66" s="96">
        <f t="shared" si="10"/>
        <v>105.3</v>
      </c>
      <c r="AA66" s="9">
        <f>RANK(Z66,$Z$17:$Z$83,0)+COUNTIF($Z$17:Z66,Z66)-1</f>
        <v>31</v>
      </c>
      <c r="AB66" s="98" t="str">
        <f t="shared" si="11"/>
        <v>Masuk 33 Besar</v>
      </c>
      <c r="AC66" s="4"/>
    </row>
    <row r="67" spans="1:29" ht="15" hidden="1" customHeight="1" x14ac:dyDescent="0.35">
      <c r="A67" s="1"/>
      <c r="B67" s="89">
        <v>51</v>
      </c>
      <c r="C67" s="92" t="s">
        <v>61</v>
      </c>
      <c r="D67" s="94">
        <v>86</v>
      </c>
      <c r="E67" s="7">
        <f t="shared" si="4"/>
        <v>25.8</v>
      </c>
      <c r="F67" s="12">
        <v>45611</v>
      </c>
      <c r="G67" s="6">
        <v>45830</v>
      </c>
      <c r="H67" s="7">
        <f t="shared" si="0"/>
        <v>0</v>
      </c>
      <c r="I67" s="7">
        <f t="shared" si="1"/>
        <v>7</v>
      </c>
      <c r="J67" s="16" t="str">
        <f t="shared" si="5"/>
        <v>Berlaku</v>
      </c>
      <c r="K67" s="18" t="s">
        <v>115</v>
      </c>
      <c r="L67" s="5" t="s">
        <v>116</v>
      </c>
      <c r="M67" s="18" t="s">
        <v>102</v>
      </c>
      <c r="N67" s="78">
        <f t="shared" si="6"/>
        <v>51.3</v>
      </c>
      <c r="O67" s="86" t="s">
        <v>111</v>
      </c>
      <c r="P67" s="8" t="str">
        <f t="shared" si="7"/>
        <v>100</v>
      </c>
      <c r="Q67" s="12">
        <v>44919</v>
      </c>
      <c r="R67" s="6">
        <v>45830</v>
      </c>
      <c r="S67" s="7">
        <f t="shared" si="2"/>
        <v>2</v>
      </c>
      <c r="T67" s="7">
        <f t="shared" si="3"/>
        <v>5</v>
      </c>
      <c r="U67" s="16" t="str">
        <f t="shared" si="8"/>
        <v>Berlaku</v>
      </c>
      <c r="V67" s="18" t="s">
        <v>115</v>
      </c>
      <c r="W67" s="5" t="s">
        <v>106</v>
      </c>
      <c r="X67" s="18" t="s">
        <v>102</v>
      </c>
      <c r="Y67" s="78">
        <f t="shared" si="9"/>
        <v>126.4</v>
      </c>
      <c r="Z67" s="96">
        <f t="shared" si="10"/>
        <v>177.7</v>
      </c>
      <c r="AA67" s="9">
        <f>RANK(Z67,$Z$17:$Z$83,0)+COUNTIF($Z$17:Z67,Z67)-1</f>
        <v>2</v>
      </c>
      <c r="AB67" s="98" t="str">
        <f t="shared" si="11"/>
        <v>Masuk 33 Besar</v>
      </c>
      <c r="AC67" s="4"/>
    </row>
    <row r="68" spans="1:29" ht="15" hidden="1" customHeight="1" x14ac:dyDescent="0.35">
      <c r="A68" s="1"/>
      <c r="B68" s="89">
        <v>52</v>
      </c>
      <c r="C68" s="92" t="s">
        <v>62</v>
      </c>
      <c r="D68" s="94">
        <v>89</v>
      </c>
      <c r="E68" s="7">
        <f t="shared" si="4"/>
        <v>26.7</v>
      </c>
      <c r="F68" s="12">
        <v>45641</v>
      </c>
      <c r="G68" s="6">
        <v>45830</v>
      </c>
      <c r="H68" s="7">
        <f t="shared" si="0"/>
        <v>0</v>
      </c>
      <c r="I68" s="7">
        <f t="shared" si="1"/>
        <v>6</v>
      </c>
      <c r="J68" s="16" t="str">
        <f t="shared" si="5"/>
        <v>Berlaku</v>
      </c>
      <c r="K68" s="18" t="s">
        <v>115</v>
      </c>
      <c r="L68" s="5" t="s">
        <v>116</v>
      </c>
      <c r="M68" s="18" t="s">
        <v>102</v>
      </c>
      <c r="N68" s="78">
        <f t="shared" si="6"/>
        <v>52.2</v>
      </c>
      <c r="O68" s="86" t="s">
        <v>111</v>
      </c>
      <c r="P68" s="8" t="str">
        <f t="shared" si="7"/>
        <v>100</v>
      </c>
      <c r="Q68" s="12">
        <v>44823</v>
      </c>
      <c r="R68" s="6">
        <v>45830</v>
      </c>
      <c r="S68" s="7">
        <f t="shared" si="2"/>
        <v>2</v>
      </c>
      <c r="T68" s="7">
        <f t="shared" si="3"/>
        <v>9</v>
      </c>
      <c r="U68" s="16" t="str">
        <f t="shared" si="8"/>
        <v>Berlaku</v>
      </c>
      <c r="V68" s="18" t="s">
        <v>117</v>
      </c>
      <c r="W68" s="5" t="s">
        <v>116</v>
      </c>
      <c r="X68" s="18" t="s">
        <v>102</v>
      </c>
      <c r="Y68" s="78">
        <f t="shared" si="9"/>
        <v>128.19999999999999</v>
      </c>
      <c r="Z68" s="96">
        <f t="shared" si="10"/>
        <v>180.39999999999998</v>
      </c>
      <c r="AA68" s="9">
        <f>RANK(Z68,$Z$17:$Z$83,0)+COUNTIF($Z$17:Z68,Z68)-1</f>
        <v>1</v>
      </c>
      <c r="AB68" s="98" t="str">
        <f t="shared" si="11"/>
        <v>Masuk 33 Besar</v>
      </c>
      <c r="AC68" s="4"/>
    </row>
    <row r="69" spans="1:29" ht="15" hidden="1" customHeight="1" x14ac:dyDescent="0.35">
      <c r="A69" s="1"/>
      <c r="B69" s="89">
        <v>53</v>
      </c>
      <c r="C69" s="92" t="s">
        <v>63</v>
      </c>
      <c r="D69" s="94">
        <v>88</v>
      </c>
      <c r="E69" s="7">
        <f t="shared" si="4"/>
        <v>26.4</v>
      </c>
      <c r="F69" s="12">
        <v>44617</v>
      </c>
      <c r="G69" s="6">
        <v>45830</v>
      </c>
      <c r="H69" s="7">
        <f t="shared" si="0"/>
        <v>3</v>
      </c>
      <c r="I69" s="7">
        <f t="shared" si="1"/>
        <v>3</v>
      </c>
      <c r="J69" s="16" t="str">
        <f t="shared" si="5"/>
        <v>Tidak Berlaku</v>
      </c>
      <c r="K69" s="18" t="s">
        <v>103</v>
      </c>
      <c r="L69" s="5" t="s">
        <v>105</v>
      </c>
      <c r="M69" s="18" t="s">
        <v>102</v>
      </c>
      <c r="N69" s="78">
        <f t="shared" si="6"/>
        <v>0</v>
      </c>
      <c r="O69" s="86" t="s">
        <v>113</v>
      </c>
      <c r="P69" s="8" t="str">
        <f t="shared" si="7"/>
        <v>33</v>
      </c>
      <c r="Q69" s="12">
        <v>44202</v>
      </c>
      <c r="R69" s="6">
        <v>45830</v>
      </c>
      <c r="S69" s="7">
        <f t="shared" si="2"/>
        <v>4</v>
      </c>
      <c r="T69" s="7">
        <f t="shared" si="3"/>
        <v>5</v>
      </c>
      <c r="U69" s="16" t="str">
        <f t="shared" si="8"/>
        <v>Tidak Berlaku</v>
      </c>
      <c r="V69" s="18" t="s">
        <v>107</v>
      </c>
      <c r="W69" s="5" t="s">
        <v>116</v>
      </c>
      <c r="X69" s="18" t="s">
        <v>109</v>
      </c>
      <c r="Y69" s="78">
        <f t="shared" si="9"/>
        <v>0</v>
      </c>
      <c r="Z69" s="96">
        <f>N69+Y69</f>
        <v>0</v>
      </c>
      <c r="AA69" s="9">
        <f>RANK(Z69,$Z$17:$Z$83,0)+COUNTIF($Z$17:Z69,Z69)-1</f>
        <v>63</v>
      </c>
      <c r="AB69" s="98" t="str">
        <f t="shared" si="11"/>
        <v>Tidak Masuk 33 Besar</v>
      </c>
      <c r="AC69" s="4"/>
    </row>
    <row r="70" spans="1:29" ht="15" hidden="1" customHeight="1" x14ac:dyDescent="0.35">
      <c r="A70" s="1"/>
      <c r="B70" s="89">
        <v>54</v>
      </c>
      <c r="C70" s="92" t="s">
        <v>64</v>
      </c>
      <c r="D70" s="94">
        <v>89</v>
      </c>
      <c r="E70" s="7">
        <f t="shared" si="4"/>
        <v>26.7</v>
      </c>
      <c r="F70" s="12">
        <v>45045</v>
      </c>
      <c r="G70" s="6">
        <v>45830</v>
      </c>
      <c r="H70" s="7">
        <f t="shared" si="0"/>
        <v>2</v>
      </c>
      <c r="I70" s="7">
        <f t="shared" si="1"/>
        <v>1</v>
      </c>
      <c r="J70" s="16" t="str">
        <f t="shared" si="5"/>
        <v>Berlaku</v>
      </c>
      <c r="K70" s="18" t="s">
        <v>115</v>
      </c>
      <c r="L70" s="5" t="s">
        <v>106</v>
      </c>
      <c r="M70" s="18" t="s">
        <v>109</v>
      </c>
      <c r="N70" s="78">
        <f t="shared" si="6"/>
        <v>47.099999999999994</v>
      </c>
      <c r="O70" s="86" t="s">
        <v>103</v>
      </c>
      <c r="P70" s="8">
        <f t="shared" si="7"/>
        <v>0</v>
      </c>
      <c r="Q70" s="12">
        <v>45517</v>
      </c>
      <c r="R70" s="6">
        <v>45830</v>
      </c>
      <c r="S70" s="7">
        <f t="shared" si="2"/>
        <v>0</v>
      </c>
      <c r="T70" s="7">
        <f t="shared" si="3"/>
        <v>10</v>
      </c>
      <c r="U70" s="16" t="str">
        <f t="shared" si="8"/>
        <v>Berlaku</v>
      </c>
      <c r="V70" s="18" t="s">
        <v>107</v>
      </c>
      <c r="W70" s="5" t="s">
        <v>103</v>
      </c>
      <c r="X70" s="18" t="s">
        <v>102</v>
      </c>
      <c r="Y70" s="78">
        <f t="shared" si="9"/>
        <v>0</v>
      </c>
      <c r="Z70" s="96">
        <f t="shared" si="10"/>
        <v>47.099999999999994</v>
      </c>
      <c r="AA70" s="9">
        <f>RANK(Z70,$Z$17:$Z$83,0)+COUNTIF($Z$17:Z70,Z70)-1</f>
        <v>48</v>
      </c>
      <c r="AB70" s="98" t="str">
        <f t="shared" si="11"/>
        <v>Tidak Masuk 33 Besar</v>
      </c>
      <c r="AC70" s="4"/>
    </row>
    <row r="71" spans="1:29" ht="15" hidden="1" customHeight="1" x14ac:dyDescent="0.35">
      <c r="A71" s="1"/>
      <c r="B71" s="89">
        <v>55</v>
      </c>
      <c r="C71" s="92" t="s">
        <v>65</v>
      </c>
      <c r="D71" s="94">
        <v>87</v>
      </c>
      <c r="E71" s="7">
        <f t="shared" si="4"/>
        <v>26.099999999999998</v>
      </c>
      <c r="F71" s="12">
        <v>45801</v>
      </c>
      <c r="G71" s="6">
        <v>45830</v>
      </c>
      <c r="H71" s="7">
        <f t="shared" si="0"/>
        <v>0</v>
      </c>
      <c r="I71" s="7">
        <f t="shared" si="1"/>
        <v>0</v>
      </c>
      <c r="J71" s="16" t="str">
        <f t="shared" si="5"/>
        <v>Berlaku</v>
      </c>
      <c r="K71" s="18" t="s">
        <v>115</v>
      </c>
      <c r="L71" s="5" t="s">
        <v>105</v>
      </c>
      <c r="M71" s="18" t="s">
        <v>109</v>
      </c>
      <c r="N71" s="78">
        <f t="shared" si="6"/>
        <v>47.4</v>
      </c>
      <c r="O71" s="86" t="s">
        <v>114</v>
      </c>
      <c r="P71" s="8" t="str">
        <f t="shared" si="7"/>
        <v>67</v>
      </c>
      <c r="Q71" s="12">
        <v>44981</v>
      </c>
      <c r="R71" s="6">
        <v>45830</v>
      </c>
      <c r="S71" s="7">
        <f t="shared" si="2"/>
        <v>2</v>
      </c>
      <c r="T71" s="7">
        <f t="shared" si="3"/>
        <v>3</v>
      </c>
      <c r="U71" s="16" t="str">
        <f t="shared" si="8"/>
        <v>Berlaku</v>
      </c>
      <c r="V71" s="18" t="s">
        <v>107</v>
      </c>
      <c r="W71" s="5" t="s">
        <v>116</v>
      </c>
      <c r="X71" s="18" t="s">
        <v>102</v>
      </c>
      <c r="Y71" s="78">
        <f t="shared" si="9"/>
        <v>89.8</v>
      </c>
      <c r="Z71" s="96">
        <f t="shared" si="10"/>
        <v>137.19999999999999</v>
      </c>
      <c r="AA71" s="9">
        <f>RANK(Z71,$Z$17:$Z$83,0)+COUNTIF($Z$17:Z71,Z71)-1</f>
        <v>17</v>
      </c>
      <c r="AB71" s="98" t="str">
        <f t="shared" si="11"/>
        <v>Masuk 33 Besar</v>
      </c>
      <c r="AC71" s="4"/>
    </row>
    <row r="72" spans="1:29" ht="15" hidden="1" customHeight="1" x14ac:dyDescent="0.35">
      <c r="A72" s="1"/>
      <c r="B72" s="89">
        <v>56</v>
      </c>
      <c r="C72" s="92" t="s">
        <v>66</v>
      </c>
      <c r="D72" s="94">
        <v>88</v>
      </c>
      <c r="E72" s="7">
        <f t="shared" si="4"/>
        <v>26.4</v>
      </c>
      <c r="F72" s="12">
        <v>44874</v>
      </c>
      <c r="G72" s="6">
        <v>45830</v>
      </c>
      <c r="H72" s="7">
        <f t="shared" si="0"/>
        <v>2</v>
      </c>
      <c r="I72" s="7">
        <f t="shared" si="1"/>
        <v>7</v>
      </c>
      <c r="J72" s="16" t="str">
        <f t="shared" si="5"/>
        <v>Berlaku</v>
      </c>
      <c r="K72" s="18" t="s">
        <v>103</v>
      </c>
      <c r="L72" s="5" t="s">
        <v>116</v>
      </c>
      <c r="M72" s="18" t="s">
        <v>109</v>
      </c>
      <c r="N72" s="78">
        <f t="shared" si="6"/>
        <v>0</v>
      </c>
      <c r="O72" s="86" t="s">
        <v>111</v>
      </c>
      <c r="P72" s="8" t="str">
        <f t="shared" si="7"/>
        <v>100</v>
      </c>
      <c r="Q72" s="12">
        <v>44632</v>
      </c>
      <c r="R72" s="6">
        <v>45830</v>
      </c>
      <c r="S72" s="7">
        <f t="shared" si="2"/>
        <v>3</v>
      </c>
      <c r="T72" s="7">
        <f t="shared" si="3"/>
        <v>3</v>
      </c>
      <c r="U72" s="16" t="str">
        <f t="shared" si="8"/>
        <v>Tidak Berlaku</v>
      </c>
      <c r="V72" s="18" t="s">
        <v>117</v>
      </c>
      <c r="W72" s="5" t="s">
        <v>116</v>
      </c>
      <c r="X72" s="18" t="s">
        <v>102</v>
      </c>
      <c r="Y72" s="78">
        <f t="shared" si="9"/>
        <v>0</v>
      </c>
      <c r="Z72" s="96">
        <f t="shared" si="10"/>
        <v>0</v>
      </c>
      <c r="AA72" s="9">
        <f>RANK(Z72,$Z$17:$Z$83,0)+COUNTIF($Z$17:Z72,Z72)-1</f>
        <v>64</v>
      </c>
      <c r="AB72" s="98" t="str">
        <f t="shared" si="11"/>
        <v>Tidak Masuk 33 Besar</v>
      </c>
      <c r="AC72" s="4"/>
    </row>
    <row r="73" spans="1:29" ht="15" hidden="1" customHeight="1" x14ac:dyDescent="0.35">
      <c r="A73" s="1"/>
      <c r="B73" s="89">
        <v>57</v>
      </c>
      <c r="C73" s="92" t="s">
        <v>67</v>
      </c>
      <c r="D73" s="94">
        <v>83</v>
      </c>
      <c r="E73" s="7">
        <f t="shared" si="4"/>
        <v>24.9</v>
      </c>
      <c r="F73" s="12">
        <v>44677</v>
      </c>
      <c r="G73" s="6">
        <v>45830</v>
      </c>
      <c r="H73" s="7">
        <f t="shared" si="0"/>
        <v>3</v>
      </c>
      <c r="I73" s="7">
        <f t="shared" si="1"/>
        <v>1</v>
      </c>
      <c r="J73" s="16" t="str">
        <f t="shared" si="5"/>
        <v>Tidak Berlaku</v>
      </c>
      <c r="K73" s="18" t="s">
        <v>115</v>
      </c>
      <c r="L73" s="5" t="s">
        <v>105</v>
      </c>
      <c r="M73" s="18" t="s">
        <v>109</v>
      </c>
      <c r="N73" s="78">
        <f t="shared" si="6"/>
        <v>0</v>
      </c>
      <c r="O73" s="86" t="s">
        <v>114</v>
      </c>
      <c r="P73" s="8" t="str">
        <f t="shared" si="7"/>
        <v>67</v>
      </c>
      <c r="Q73" s="12">
        <v>44447</v>
      </c>
      <c r="R73" s="6">
        <v>45830</v>
      </c>
      <c r="S73" s="7">
        <f t="shared" si="2"/>
        <v>3</v>
      </c>
      <c r="T73" s="7">
        <f t="shared" si="3"/>
        <v>9</v>
      </c>
      <c r="U73" s="16" t="str">
        <f t="shared" si="8"/>
        <v>Tidak Berlaku</v>
      </c>
      <c r="V73" s="18" t="s">
        <v>103</v>
      </c>
      <c r="W73" s="5" t="s">
        <v>116</v>
      </c>
      <c r="X73" s="18" t="s">
        <v>102</v>
      </c>
      <c r="Y73" s="78">
        <f t="shared" si="9"/>
        <v>0</v>
      </c>
      <c r="Z73" s="96">
        <f>N73+Y73</f>
        <v>0</v>
      </c>
      <c r="AA73" s="9">
        <f>RANK(Z73,$Z$17:$Z$83,0)+COUNTIF($Z$17:Z73,Z73)-1</f>
        <v>65</v>
      </c>
      <c r="AB73" s="98" t="str">
        <f t="shared" si="11"/>
        <v>Tidak Masuk 33 Besar</v>
      </c>
      <c r="AC73" s="4"/>
    </row>
    <row r="74" spans="1:29" ht="15" hidden="1" customHeight="1" x14ac:dyDescent="0.35">
      <c r="A74" s="1"/>
      <c r="B74" s="89">
        <v>58</v>
      </c>
      <c r="C74" s="92" t="s">
        <v>68</v>
      </c>
      <c r="D74" s="94">
        <v>90</v>
      </c>
      <c r="E74" s="7">
        <f t="shared" si="4"/>
        <v>27</v>
      </c>
      <c r="F74" s="12">
        <v>45444</v>
      </c>
      <c r="G74" s="6">
        <v>45830</v>
      </c>
      <c r="H74" s="7">
        <f t="shared" si="0"/>
        <v>1</v>
      </c>
      <c r="I74" s="7">
        <f t="shared" si="1"/>
        <v>0</v>
      </c>
      <c r="J74" s="16" t="str">
        <f t="shared" si="5"/>
        <v>Berlaku</v>
      </c>
      <c r="K74" s="18" t="s">
        <v>103</v>
      </c>
      <c r="L74" s="5" t="s">
        <v>106</v>
      </c>
      <c r="M74" s="18" t="s">
        <v>109</v>
      </c>
      <c r="N74" s="78">
        <f t="shared" si="6"/>
        <v>0</v>
      </c>
      <c r="O74" s="86" t="s">
        <v>113</v>
      </c>
      <c r="P74" s="8" t="str">
        <f t="shared" si="7"/>
        <v>33</v>
      </c>
      <c r="Q74" s="12">
        <v>44461</v>
      </c>
      <c r="R74" s="6">
        <v>45830</v>
      </c>
      <c r="S74" s="7">
        <f t="shared" si="2"/>
        <v>3</v>
      </c>
      <c r="T74" s="7">
        <f t="shared" si="3"/>
        <v>9</v>
      </c>
      <c r="U74" s="16" t="str">
        <f t="shared" si="8"/>
        <v>Tidak Berlaku</v>
      </c>
      <c r="V74" s="18" t="s">
        <v>103</v>
      </c>
      <c r="W74" s="5" t="s">
        <v>106</v>
      </c>
      <c r="X74" s="18" t="s">
        <v>109</v>
      </c>
      <c r="Y74" s="78">
        <f t="shared" si="9"/>
        <v>0</v>
      </c>
      <c r="Z74" s="96">
        <f t="shared" si="10"/>
        <v>0</v>
      </c>
      <c r="AA74" s="9">
        <f>RANK(Z74,$Z$17:$Z$83,0)+COUNTIF($Z$17:Z74,Z74)-1</f>
        <v>66</v>
      </c>
      <c r="AB74" s="98" t="str">
        <f t="shared" si="11"/>
        <v>Tidak Masuk 33 Besar</v>
      </c>
      <c r="AC74" s="4"/>
    </row>
    <row r="75" spans="1:29" ht="15" hidden="1" customHeight="1" x14ac:dyDescent="0.35">
      <c r="A75" s="1"/>
      <c r="B75" s="89">
        <v>59</v>
      </c>
      <c r="C75" s="92" t="s">
        <v>69</v>
      </c>
      <c r="D75" s="94">
        <v>83</v>
      </c>
      <c r="E75" s="7">
        <f t="shared" si="4"/>
        <v>24.9</v>
      </c>
      <c r="F75" s="12">
        <v>45386</v>
      </c>
      <c r="G75" s="6">
        <v>45830</v>
      </c>
      <c r="H75" s="7">
        <f t="shared" si="0"/>
        <v>1</v>
      </c>
      <c r="I75" s="7">
        <f t="shared" si="1"/>
        <v>2</v>
      </c>
      <c r="J75" s="16" t="str">
        <f t="shared" si="5"/>
        <v>Berlaku</v>
      </c>
      <c r="K75" s="18" t="s">
        <v>117</v>
      </c>
      <c r="L75" s="5" t="s">
        <v>106</v>
      </c>
      <c r="M75" s="18" t="s">
        <v>109</v>
      </c>
      <c r="N75" s="78">
        <f t="shared" si="6"/>
        <v>48</v>
      </c>
      <c r="O75" s="86" t="s">
        <v>103</v>
      </c>
      <c r="P75" s="8">
        <f t="shared" si="7"/>
        <v>0</v>
      </c>
      <c r="Q75" s="12">
        <v>45057</v>
      </c>
      <c r="R75" s="6">
        <v>45830</v>
      </c>
      <c r="S75" s="7">
        <f t="shared" si="2"/>
        <v>2</v>
      </c>
      <c r="T75" s="7">
        <f t="shared" si="3"/>
        <v>1</v>
      </c>
      <c r="U75" s="16" t="str">
        <f t="shared" si="8"/>
        <v>Berlaku</v>
      </c>
      <c r="V75" s="18" t="s">
        <v>117</v>
      </c>
      <c r="W75" s="5" t="s">
        <v>106</v>
      </c>
      <c r="X75" s="18" t="s">
        <v>102</v>
      </c>
      <c r="Y75" s="78">
        <f t="shared" si="9"/>
        <v>29.099999999999998</v>
      </c>
      <c r="Z75" s="96">
        <f t="shared" si="10"/>
        <v>77.099999999999994</v>
      </c>
      <c r="AA75" s="9">
        <f>RANK(Z75,$Z$17:$Z$83,0)+COUNTIF($Z$17:Z75,Z75)-1</f>
        <v>39</v>
      </c>
      <c r="AB75" s="98" t="str">
        <f t="shared" si="11"/>
        <v>Tidak Masuk 33 Besar</v>
      </c>
      <c r="AC75" s="4"/>
    </row>
    <row r="76" spans="1:29" ht="15" hidden="1" customHeight="1" x14ac:dyDescent="0.35">
      <c r="A76" s="1"/>
      <c r="B76" s="89">
        <v>60</v>
      </c>
      <c r="C76" s="92" t="s">
        <v>70</v>
      </c>
      <c r="D76" s="94">
        <v>85</v>
      </c>
      <c r="E76" s="7">
        <f t="shared" si="4"/>
        <v>25.5</v>
      </c>
      <c r="F76" s="12">
        <v>45223</v>
      </c>
      <c r="G76" s="6">
        <v>45830</v>
      </c>
      <c r="H76" s="7">
        <f t="shared" si="0"/>
        <v>1</v>
      </c>
      <c r="I76" s="7">
        <f t="shared" si="1"/>
        <v>7</v>
      </c>
      <c r="J76" s="16" t="str">
        <f t="shared" si="5"/>
        <v>Berlaku</v>
      </c>
      <c r="K76" s="18" t="s">
        <v>103</v>
      </c>
      <c r="L76" s="5" t="s">
        <v>106</v>
      </c>
      <c r="M76" s="18" t="s">
        <v>102</v>
      </c>
      <c r="N76" s="78">
        <f t="shared" si="6"/>
        <v>0</v>
      </c>
      <c r="O76" s="86" t="s">
        <v>113</v>
      </c>
      <c r="P76" s="8" t="str">
        <f t="shared" si="7"/>
        <v>33</v>
      </c>
      <c r="Q76" s="12">
        <v>45002</v>
      </c>
      <c r="R76" s="6">
        <v>45830</v>
      </c>
      <c r="S76" s="7">
        <f t="shared" si="2"/>
        <v>2</v>
      </c>
      <c r="T76" s="7">
        <f t="shared" si="3"/>
        <v>3</v>
      </c>
      <c r="U76" s="16" t="str">
        <f t="shared" si="8"/>
        <v>Berlaku</v>
      </c>
      <c r="V76" s="18" t="s">
        <v>107</v>
      </c>
      <c r="W76" s="5" t="s">
        <v>105</v>
      </c>
      <c r="X76" s="18" t="s">
        <v>102</v>
      </c>
      <c r="Y76" s="78">
        <f t="shared" si="9"/>
        <v>57.599999999999994</v>
      </c>
      <c r="Z76" s="96">
        <f t="shared" si="10"/>
        <v>57.599999999999994</v>
      </c>
      <c r="AA76" s="9">
        <f>RANK(Z76,$Z$17:$Z$83,0)+COUNTIF($Z$17:Z76,Z76)-1</f>
        <v>41</v>
      </c>
      <c r="AB76" s="98" t="str">
        <f t="shared" si="11"/>
        <v>Tidak Masuk 33 Besar</v>
      </c>
      <c r="AC76" s="4"/>
    </row>
    <row r="77" spans="1:29" ht="15" customHeight="1" x14ac:dyDescent="0.35">
      <c r="A77" s="1"/>
      <c r="B77" s="89">
        <v>61</v>
      </c>
      <c r="C77" s="92" t="s">
        <v>71</v>
      </c>
      <c r="D77" s="94">
        <v>84</v>
      </c>
      <c r="E77" s="7">
        <f t="shared" si="4"/>
        <v>25.2</v>
      </c>
      <c r="F77" s="12">
        <v>45650</v>
      </c>
      <c r="G77" s="6">
        <v>45830</v>
      </c>
      <c r="H77" s="7">
        <f t="shared" si="0"/>
        <v>0</v>
      </c>
      <c r="I77" s="7">
        <f t="shared" si="1"/>
        <v>5</v>
      </c>
      <c r="J77" s="16" t="str">
        <f t="shared" si="5"/>
        <v>Berlaku</v>
      </c>
      <c r="K77" s="18" t="s">
        <v>117</v>
      </c>
      <c r="L77" s="5" t="s">
        <v>106</v>
      </c>
      <c r="M77" s="18" t="s">
        <v>102</v>
      </c>
      <c r="N77" s="78">
        <f t="shared" si="6"/>
        <v>54.3</v>
      </c>
      <c r="O77" s="86" t="s">
        <v>114</v>
      </c>
      <c r="P77" s="8" t="str">
        <f t="shared" si="7"/>
        <v>67</v>
      </c>
      <c r="Q77" s="12">
        <v>45194</v>
      </c>
      <c r="R77" s="6">
        <v>45830</v>
      </c>
      <c r="S77" s="7">
        <f t="shared" si="2"/>
        <v>1</v>
      </c>
      <c r="T77" s="7">
        <f t="shared" si="3"/>
        <v>8</v>
      </c>
      <c r="U77" s="16" t="str">
        <f t="shared" si="8"/>
        <v>Berlaku</v>
      </c>
      <c r="V77" s="18" t="s">
        <v>107</v>
      </c>
      <c r="W77" s="5" t="s">
        <v>116</v>
      </c>
      <c r="X77" s="18" t="s">
        <v>102</v>
      </c>
      <c r="Y77" s="78">
        <f t="shared" si="9"/>
        <v>89.8</v>
      </c>
      <c r="Z77" s="96">
        <f t="shared" si="10"/>
        <v>144.1</v>
      </c>
      <c r="AA77" s="9">
        <f>RANK(Z77,$Z$17:$Z$83,0)+COUNTIF($Z$17:Z77,Z77)-1</f>
        <v>14</v>
      </c>
      <c r="AB77" s="98" t="str">
        <f t="shared" si="11"/>
        <v>Masuk 33 Besar</v>
      </c>
      <c r="AC77" s="4"/>
    </row>
    <row r="78" spans="1:29" ht="15" hidden="1" customHeight="1" x14ac:dyDescent="0.35">
      <c r="A78" s="1"/>
      <c r="B78" s="89">
        <v>62</v>
      </c>
      <c r="C78" s="92" t="s">
        <v>72</v>
      </c>
      <c r="D78" s="94">
        <v>84</v>
      </c>
      <c r="E78" s="7">
        <f t="shared" si="4"/>
        <v>25.2</v>
      </c>
      <c r="F78" s="12">
        <v>44869</v>
      </c>
      <c r="G78" s="6">
        <v>45830</v>
      </c>
      <c r="H78" s="7">
        <f t="shared" si="0"/>
        <v>2</v>
      </c>
      <c r="I78" s="7">
        <f t="shared" si="1"/>
        <v>7</v>
      </c>
      <c r="J78" s="16" t="str">
        <f t="shared" si="5"/>
        <v>Berlaku</v>
      </c>
      <c r="K78" s="18" t="s">
        <v>103</v>
      </c>
      <c r="L78" s="5" t="s">
        <v>105</v>
      </c>
      <c r="M78" s="18" t="s">
        <v>102</v>
      </c>
      <c r="N78" s="78">
        <f t="shared" si="6"/>
        <v>0</v>
      </c>
      <c r="O78" s="86" t="s">
        <v>103</v>
      </c>
      <c r="P78" s="8">
        <f t="shared" si="7"/>
        <v>0</v>
      </c>
      <c r="Q78" s="12">
        <v>44737</v>
      </c>
      <c r="R78" s="6">
        <v>45830</v>
      </c>
      <c r="S78" s="7">
        <f t="shared" si="2"/>
        <v>2</v>
      </c>
      <c r="T78" s="7">
        <f t="shared" si="3"/>
        <v>11</v>
      </c>
      <c r="U78" s="16" t="str">
        <f t="shared" si="8"/>
        <v>Berlaku</v>
      </c>
      <c r="V78" s="18" t="s">
        <v>108</v>
      </c>
      <c r="W78" s="5" t="s">
        <v>103</v>
      </c>
      <c r="X78" s="18" t="s">
        <v>109</v>
      </c>
      <c r="Y78" s="78">
        <f t="shared" si="9"/>
        <v>0</v>
      </c>
      <c r="Z78" s="96">
        <f t="shared" si="10"/>
        <v>0</v>
      </c>
      <c r="AA78" s="9">
        <f>RANK(Z78,$Z$17:$Z$83,0)+COUNTIF($Z$17:Z78,Z78)-1</f>
        <v>67</v>
      </c>
      <c r="AB78" s="98" t="str">
        <f t="shared" si="11"/>
        <v>Tidak Masuk 33 Besar</v>
      </c>
      <c r="AC78" s="4"/>
    </row>
    <row r="79" spans="1:29" ht="15" hidden="1" customHeight="1" x14ac:dyDescent="0.35">
      <c r="A79" s="1"/>
      <c r="B79" s="89">
        <v>63</v>
      </c>
      <c r="C79" s="92" t="s">
        <v>73</v>
      </c>
      <c r="D79" s="94">
        <v>84</v>
      </c>
      <c r="E79" s="7">
        <f t="shared" si="4"/>
        <v>25.2</v>
      </c>
      <c r="F79" s="12">
        <v>45140</v>
      </c>
      <c r="G79" s="6">
        <v>45830</v>
      </c>
      <c r="H79" s="7">
        <f t="shared" si="0"/>
        <v>1</v>
      </c>
      <c r="I79" s="7">
        <f t="shared" si="1"/>
        <v>10</v>
      </c>
      <c r="J79" s="16" t="str">
        <f t="shared" si="5"/>
        <v>Berlaku</v>
      </c>
      <c r="K79" s="18" t="s">
        <v>103</v>
      </c>
      <c r="L79" s="5" t="s">
        <v>105</v>
      </c>
      <c r="M79" s="18" t="s">
        <v>109</v>
      </c>
      <c r="N79" s="78">
        <f t="shared" si="6"/>
        <v>0</v>
      </c>
      <c r="O79" s="86" t="s">
        <v>111</v>
      </c>
      <c r="P79" s="8" t="str">
        <f t="shared" si="7"/>
        <v>100</v>
      </c>
      <c r="Q79" s="12">
        <v>44948</v>
      </c>
      <c r="R79" s="6">
        <v>45830</v>
      </c>
      <c r="S79" s="7">
        <f t="shared" si="2"/>
        <v>2</v>
      </c>
      <c r="T79" s="7">
        <f t="shared" si="3"/>
        <v>5</v>
      </c>
      <c r="U79" s="16" t="str">
        <f t="shared" si="8"/>
        <v>Berlaku</v>
      </c>
      <c r="V79" s="18" t="s">
        <v>107</v>
      </c>
      <c r="W79" s="5" t="s">
        <v>106</v>
      </c>
      <c r="X79" s="18" t="s">
        <v>109</v>
      </c>
      <c r="Y79" s="78">
        <f t="shared" si="9"/>
        <v>117.7</v>
      </c>
      <c r="Z79" s="96">
        <f t="shared" si="10"/>
        <v>117.7</v>
      </c>
      <c r="AA79" s="9">
        <f>RANK(Z79,$Z$17:$Z$83,0)+COUNTIF($Z$17:Z79,Z79)-1</f>
        <v>25</v>
      </c>
      <c r="AB79" s="98" t="str">
        <f t="shared" si="11"/>
        <v>Masuk 33 Besar</v>
      </c>
      <c r="AC79" s="4"/>
    </row>
    <row r="80" spans="1:29" ht="15" hidden="1" customHeight="1" x14ac:dyDescent="0.35">
      <c r="A80" s="1"/>
      <c r="B80" s="89">
        <v>64</v>
      </c>
      <c r="C80" s="92" t="s">
        <v>74</v>
      </c>
      <c r="D80" s="94">
        <v>87</v>
      </c>
      <c r="E80" s="7">
        <f t="shared" si="4"/>
        <v>26.099999999999998</v>
      </c>
      <c r="F80" s="12">
        <v>45601</v>
      </c>
      <c r="G80" s="6">
        <v>45830</v>
      </c>
      <c r="H80" s="7">
        <f t="shared" si="0"/>
        <v>0</v>
      </c>
      <c r="I80" s="7">
        <f t="shared" si="1"/>
        <v>7</v>
      </c>
      <c r="J80" s="16" t="str">
        <f t="shared" si="5"/>
        <v>Berlaku</v>
      </c>
      <c r="K80" s="18" t="s">
        <v>115</v>
      </c>
      <c r="L80" s="5" t="s">
        <v>105</v>
      </c>
      <c r="M80" s="18" t="s">
        <v>102</v>
      </c>
      <c r="N80" s="78">
        <f t="shared" si="6"/>
        <v>53.4</v>
      </c>
      <c r="O80" s="86" t="s">
        <v>113</v>
      </c>
      <c r="P80" s="8" t="str">
        <f t="shared" si="7"/>
        <v>33</v>
      </c>
      <c r="Q80" s="12">
        <v>45068</v>
      </c>
      <c r="R80" s="6">
        <v>45830</v>
      </c>
      <c r="S80" s="7">
        <f t="shared" si="2"/>
        <v>2</v>
      </c>
      <c r="T80" s="7">
        <f t="shared" si="3"/>
        <v>1</v>
      </c>
      <c r="U80" s="16" t="str">
        <f t="shared" si="8"/>
        <v>Berlaku</v>
      </c>
      <c r="V80" s="18" t="s">
        <v>117</v>
      </c>
      <c r="W80" s="5" t="s">
        <v>106</v>
      </c>
      <c r="X80" s="18" t="s">
        <v>102</v>
      </c>
      <c r="Y80" s="78">
        <f t="shared" si="9"/>
        <v>62.099999999999994</v>
      </c>
      <c r="Z80" s="96">
        <f t="shared" si="10"/>
        <v>115.5</v>
      </c>
      <c r="AA80" s="9">
        <f>RANK(Z80,$Z$17:$Z$83,0)+COUNTIF($Z$17:Z80,Z80)-1</f>
        <v>26</v>
      </c>
      <c r="AB80" s="98" t="str">
        <f t="shared" si="11"/>
        <v>Masuk 33 Besar</v>
      </c>
      <c r="AC80" s="4"/>
    </row>
    <row r="81" spans="1:29" ht="15" hidden="1" customHeight="1" x14ac:dyDescent="0.35">
      <c r="A81" s="1"/>
      <c r="B81" s="89">
        <v>65</v>
      </c>
      <c r="C81" s="92" t="s">
        <v>75</v>
      </c>
      <c r="D81" s="94">
        <v>81</v>
      </c>
      <c r="E81" s="7">
        <f t="shared" si="4"/>
        <v>24.3</v>
      </c>
      <c r="F81" s="12">
        <v>45038</v>
      </c>
      <c r="G81" s="6">
        <v>45830</v>
      </c>
      <c r="H81" s="7">
        <f t="shared" si="0"/>
        <v>2</v>
      </c>
      <c r="I81" s="7">
        <f t="shared" si="1"/>
        <v>2</v>
      </c>
      <c r="J81" s="16" t="str">
        <f t="shared" si="5"/>
        <v>Berlaku</v>
      </c>
      <c r="K81" s="18" t="s">
        <v>117</v>
      </c>
      <c r="L81" s="5" t="s">
        <v>106</v>
      </c>
      <c r="M81" s="18" t="s">
        <v>102</v>
      </c>
      <c r="N81" s="78">
        <f t="shared" si="6"/>
        <v>53.4</v>
      </c>
      <c r="O81" s="86" t="s">
        <v>113</v>
      </c>
      <c r="P81" s="8" t="str">
        <f t="shared" si="7"/>
        <v>33</v>
      </c>
      <c r="Q81" s="12">
        <v>45689</v>
      </c>
      <c r="R81" s="6">
        <v>45830</v>
      </c>
      <c r="S81" s="7">
        <f t="shared" si="2"/>
        <v>0</v>
      </c>
      <c r="T81" s="7">
        <f t="shared" si="3"/>
        <v>4</v>
      </c>
      <c r="U81" s="16" t="str">
        <f t="shared" si="8"/>
        <v>Berlaku</v>
      </c>
      <c r="V81" s="18" t="s">
        <v>107</v>
      </c>
      <c r="W81" s="5" t="s">
        <v>105</v>
      </c>
      <c r="X81" s="18" t="s">
        <v>102</v>
      </c>
      <c r="Y81" s="78">
        <f t="shared" si="9"/>
        <v>57.599999999999994</v>
      </c>
      <c r="Z81" s="96">
        <f t="shared" si="10"/>
        <v>111</v>
      </c>
      <c r="AA81" s="9">
        <f>RANK(Z81,$Z$17:$Z$83,0)+COUNTIF($Z$17:Z81,Z81)-1</f>
        <v>28</v>
      </c>
      <c r="AB81" s="98" t="str">
        <f t="shared" si="11"/>
        <v>Masuk 33 Besar</v>
      </c>
      <c r="AC81" s="4"/>
    </row>
    <row r="82" spans="1:29" ht="15" hidden="1" customHeight="1" x14ac:dyDescent="0.35">
      <c r="A82" s="1"/>
      <c r="B82" s="89">
        <v>66</v>
      </c>
      <c r="C82" s="92" t="s">
        <v>76</v>
      </c>
      <c r="D82" s="94">
        <v>86</v>
      </c>
      <c r="E82" s="7">
        <f t="shared" si="4"/>
        <v>25.8</v>
      </c>
      <c r="F82" s="12">
        <v>45666</v>
      </c>
      <c r="G82" s="6">
        <v>45830</v>
      </c>
      <c r="H82" s="7">
        <f t="shared" si="0"/>
        <v>0</v>
      </c>
      <c r="I82" s="7">
        <f t="shared" si="1"/>
        <v>5</v>
      </c>
      <c r="J82" s="16" t="str">
        <f t="shared" si="5"/>
        <v>Berlaku</v>
      </c>
      <c r="K82" s="18" t="s">
        <v>115</v>
      </c>
      <c r="L82" s="5" t="s">
        <v>116</v>
      </c>
      <c r="M82" s="18" t="s">
        <v>109</v>
      </c>
      <c r="N82" s="78">
        <f t="shared" ref="N82:N83" si="12">IF(AND(J82="Berlaku",K82="Tingkat Nasional",L82="Juara 1",M82="Perorangan"),91*30%+E82,IF(AND(J82="Berlaku",K82="Tingkat Nasional",L82="Juara 2",M82="Perorangan"),88*30%+E82,IF(AND(J82="Berlaku",K82="Tingkat Nasional",L82="Juara 3",M82="Perorangan"),85*30%+E82,IF(AND(J82="Berlaku",K82="Tingkat Provinsi",L82="Juara 1",M82="Perorangan"),82*30%+E82,IF(AND(J82="Berlaku",K82="Tingkat Provinsi",L82="Juara 2",M82="Perorangan"),79*30%+E82,IF(AND(J82="Berlaku",K82="Tingkat Provinsi",L82="Juara 3",M82="Perorangan"),76*30%+E82,IF(AND(J82="Berlaku",K82="Tingkat Kabupaten",L82="Juara 1",M82="Perorangan"),73*30%+E82,IF(AND(J82="Berlaku",K82="Tingkat Kabupaten",L82="Juara 2",M82="Perorangan"),70*30%+E82,IF(AND(J82="Berlaku",K82="Tingkat Kabupaten",L82="Juara 3",M82="Perorangan"),67*30%+E82,IF(AND(J82="Berlaku",K82="Tingkat Nasional",L82="Juara 1",M82="Beregu"),71*30%+E82,IF(AND(J82="Berlaku",K82="Tingkat Nasional",L82="Juara 2",M82="Beregu"),68*30%+E82,IF(AND(J82="Berlaku",K82="Tingkat Nasional",L82="Juara 3",M82="Beregu"),65*30%+E82,IF(AND(J82="Berlaku",K82="Tingkat Provinsi",L82="Juara 1",M82="Beregu"),62*30%+E82,IF(AND(J82="Berlaku",K82="Tingkat Provinsi",L82="Juara 2",M82="Beregu"),59*30%+E82,IF(AND(J82="Berlaku",K82="Tingkat Provinsi",L82="Juara 3",M82="Beregu"),56*30%+E82,IF(AND(J82="Berlaku",K82="Tingkat Kabupaten",L82="Juara 1",M82="Beregu"),53*30%+E82,IF(AND(J82="Berlaku",K82="Tingkat Kabupaten",L82="Juara 2",M82="Beregu"),50*30%+E82,IF(AND(J82="Berlaku",K82="Tingkat Kabupaten",L82="Juara 3",M82="Beregu"),47*30%+E82,IF(AND(J82="Berlaku",K82="Tingkat Internasional",L82="Juara 1",M82="Perorangan"),100*30%+E82,IF(AND(J82="Berlaku",K82="Tingkat Internasional",L82="Juara 2",M82="Perorangan"),97*30%+E82,IF(AND(J82="Berlaku",K82="Tingkat Internasional",L82="Juara 3",M82="Perorangan"),94*30%+E82,IF(AND(J82="Berlaku",K82="Tingkat Internasional",L82="Juara 1",M82="Beregu"),80*30%+E82,IF(AND(J82="Berlaku",K82="Tingkat Internasional",L82="Juara 2",M82="Beregu"),77*30%+E82,IF(AND(J82="Berlaku",K82="Tingkat Internasional",L82="Juara 3",M82="Beregu"),74*30%+E82,))))))))))))))))))))))))</f>
        <v>45.3</v>
      </c>
      <c r="O82" s="86" t="s">
        <v>113</v>
      </c>
      <c r="P82" s="8" t="str">
        <f t="shared" ref="P82:P83" si="13">IF(O82="Ketua","100",IF(O82="Wakil Ketua/Sekretaris/Bendahara","67",IF(O82="Anggota","33",)))</f>
        <v>33</v>
      </c>
      <c r="Q82" s="12">
        <v>45272</v>
      </c>
      <c r="R82" s="6">
        <v>45830</v>
      </c>
      <c r="S82" s="7">
        <f t="shared" si="2"/>
        <v>1</v>
      </c>
      <c r="T82" s="7">
        <f t="shared" si="3"/>
        <v>6</v>
      </c>
      <c r="U82" s="16" t="str">
        <f t="shared" ref="U82" si="14">IF(AND(S82&lt;=2, T82&lt;=12), "Berlaku",IF(AND(S82=3, T82=0), "Berlaku","Tidak Berlaku"))</f>
        <v>Berlaku</v>
      </c>
      <c r="V82" s="18" t="s">
        <v>117</v>
      </c>
      <c r="W82" s="5" t="s">
        <v>105</v>
      </c>
      <c r="X82" s="18" t="s">
        <v>102</v>
      </c>
      <c r="Y82" s="78">
        <f t="shared" ref="Y82:Y83" si="15">IF(AND(U82="Berlaku",V82="Tingkat Internasional",W82="Juara 1",X82="Perorangan"),100*30%+P82,IF(AND(U82="Berlaku",V82="Tingkat Internasional",W82="Juara 2",X82="Perorangan"),97*30%+P82,IF(AND(U82="Berlaku",V82="Tingkat Internasional",W82="Juara 3",X82="Perorangan"),94*30%+P82,IF(AND(U82="Berlaku",V82="Tingkat Internasional",W82="Juara 1",X82="Beregu"),80*30%+P82,IF(AND(U82="Berlaku",V82="Tingkat Internasional",W82="Juara 2",X82="Beregu"),77*30%+P82,IF(AND(U82="Berlaku",V82="Tingkat Internasional",W82="Juara 3",X82="Beregu"),74*30%+P82,IF(AND(U82="Berlaku",V82="Tingkat Nasional",W82="Juara 1",X82="Perorangan"),91*30%+P82,IF(AND(U82="Berlaku",V82="Tingkat Nasional",W82="Juara 2",X82="Perorangan"),88*30%+P82,IF(AND(U82="Berlaku",V82="Tingkat Nasional",W82="Juara 3",X82="Perorangan"),85*30%+P82,IF(AND(U82="Berlaku",V82="Tingkat Provinsi",W82="Juara 1",X82="Perorangan"),82*30%+P82,IF(AND(U82="Berlaku",V82="Tingkat Provinsi",W82="Juara 2",X82="Perorangan"),79*30%+P82,IF(AND(U82="Berlaku",V82="Tingkat Provinsi",W82="Juara 3",X82="Perorangan"),76*30%+P82,IF(AND(U82="Berlaku",V82="Tingkat Kabupaten",W82="Juara 1",X82="Perorangan"),73*30%+P82,IF(AND(U82="Berlaku",V82="Tingkat Kabupaten",W82="Juara 2",X82="Perorangan"),70*30%+P82,IF(AND(U82="Berlaku",V82="Tingkat Kabupaten",W82="Juara 3",X82="Perorangan"),67*30%+P82,IF(AND(U82="Berlaku",V82="Tingkat Nasional",W82="Juara 1",X82="Beregu"),71*30%+P82,IF(AND(U82="Berlaku",V82="Tingkat Nasional",W82="Juara 2",X82="Beregu"),68*30%+P82,IF(AND(U82="Berlaku",V82="Tingkat Nasional",W82="Juara 3",X82="Beregu"),65*30%+P82,IF(AND(U82="Berlaku",V82="Tingkat Provinsi",W82="Juara 1",X82="Beregu"),62*30%+P82,IF(AND(U82="Berlaku",V82="Tingkat Provinsi",W82="Juara 2",X82="Beregu"),59*30%+P82,IF(AND(U82="Berlaku",V82="Tingkat Provinsi",W82="Juara 3",X82="Beregu"),56*30%+P82,IF(AND(U82="Berlaku",V82="Tingkat Kabupaten",W82="Juara 1",X82="Beregu"),53*30%+P82,IF(AND(U82="Berlaku",V82="Tingkat Kabupaten",W82="Juara 2",X82="Beregu"),50*30%+P82,IF(AND(U82="Berlaku",V82="Tingkat Kabupaten",W82="Juara 3",X82="Beregu"),47*30%+P82,))))))))))))))))))))))))</f>
        <v>63</v>
      </c>
      <c r="Z82" s="96">
        <f t="shared" ref="Z82:Z83" si="16">N82+Y82</f>
        <v>108.3</v>
      </c>
      <c r="AA82" s="9">
        <f>RANK(Z82,$Z$17:$Z$83,0)+COUNTIF($Z$17:Z82,Z82)-1</f>
        <v>30</v>
      </c>
      <c r="AB82" s="98" t="str">
        <f t="shared" ref="AB82:AB83" si="17">IF(AND(AA82&gt;=1, AA82&lt;=33), "Masuk 33 Besar", "Tidak Masuk 33 Besar")</f>
        <v>Masuk 33 Besar</v>
      </c>
      <c r="AC82" s="4"/>
    </row>
    <row r="83" spans="1:29" ht="15" hidden="1" customHeight="1" thickBot="1" x14ac:dyDescent="0.4">
      <c r="A83" s="1"/>
      <c r="B83" s="90">
        <v>67</v>
      </c>
      <c r="C83" s="93" t="s">
        <v>77</v>
      </c>
      <c r="D83" s="95">
        <v>83</v>
      </c>
      <c r="E83" s="79">
        <f t="shared" si="4"/>
        <v>24.9</v>
      </c>
      <c r="F83" s="80">
        <v>45683</v>
      </c>
      <c r="G83" s="81">
        <v>45830</v>
      </c>
      <c r="H83" s="79">
        <f t="shared" si="0"/>
        <v>0</v>
      </c>
      <c r="I83" s="79">
        <f t="shared" si="1"/>
        <v>4</v>
      </c>
      <c r="J83" s="82" t="str">
        <f t="shared" si="5"/>
        <v>Berlaku</v>
      </c>
      <c r="K83" s="83" t="s">
        <v>107</v>
      </c>
      <c r="L83" s="84" t="s">
        <v>116</v>
      </c>
      <c r="M83" s="83" t="s">
        <v>109</v>
      </c>
      <c r="N83" s="85">
        <f t="shared" si="12"/>
        <v>41.7</v>
      </c>
      <c r="O83" s="87" t="s">
        <v>103</v>
      </c>
      <c r="P83" s="88">
        <f t="shared" si="13"/>
        <v>0</v>
      </c>
      <c r="Q83" s="80">
        <v>45631</v>
      </c>
      <c r="R83" s="81">
        <v>45830</v>
      </c>
      <c r="S83" s="79">
        <f t="shared" si="2"/>
        <v>0</v>
      </c>
      <c r="T83" s="79">
        <f t="shared" si="3"/>
        <v>6</v>
      </c>
      <c r="U83" s="82" t="str">
        <f>IF(AND(S83&lt;=2, T83&lt;=12), "Berlaku",IF(AND(S83=3, T83=0), "Berlaku","Tidak Berlaku"))</f>
        <v>Berlaku</v>
      </c>
      <c r="V83" s="83" t="s">
        <v>115</v>
      </c>
      <c r="W83" s="84" t="s">
        <v>106</v>
      </c>
      <c r="X83" s="83" t="s">
        <v>102</v>
      </c>
      <c r="Y83" s="85">
        <f t="shared" si="15"/>
        <v>26.4</v>
      </c>
      <c r="Z83" s="97">
        <f t="shared" si="16"/>
        <v>68.099999999999994</v>
      </c>
      <c r="AA83" s="9">
        <f>RANK(Z83,$Z$17:$Z$83,0)+COUNTIF($Z$17:Z83,Z83)-1</f>
        <v>40</v>
      </c>
      <c r="AB83" s="98" t="str">
        <f t="shared" si="17"/>
        <v>Tidak Masuk 33 Besar</v>
      </c>
      <c r="AC83" s="4"/>
    </row>
    <row r="84" spans="1:29" ht="14.25" customHeight="1" x14ac:dyDescent="0.35">
      <c r="A84" s="1"/>
      <c r="B84" s="2"/>
      <c r="C84" s="1"/>
      <c r="D84" s="2"/>
      <c r="E84" s="2"/>
      <c r="F84" s="2"/>
      <c r="G84" s="2"/>
      <c r="H84" s="2"/>
      <c r="I84" s="2"/>
      <c r="J84" s="3"/>
      <c r="K84" s="3"/>
      <c r="L84" s="2"/>
      <c r="M84" s="3"/>
      <c r="N84" s="2"/>
      <c r="O84" s="3"/>
      <c r="P84" s="2"/>
      <c r="Q84" s="2"/>
      <c r="R84" s="2"/>
      <c r="S84" s="2"/>
      <c r="T84" s="2"/>
      <c r="U84" s="3"/>
      <c r="V84" s="3"/>
      <c r="W84" s="2"/>
      <c r="X84" s="3"/>
      <c r="Y84" s="2"/>
      <c r="Z84" s="2"/>
      <c r="AA84" s="2"/>
      <c r="AB84" s="3"/>
      <c r="AC84" s="1"/>
    </row>
    <row r="85" spans="1:29" ht="14.25" customHeight="1" x14ac:dyDescent="0.35">
      <c r="A85" s="1"/>
      <c r="B85" s="2"/>
      <c r="C85" s="1"/>
      <c r="D85" s="2"/>
      <c r="E85" s="2"/>
      <c r="F85" s="2"/>
      <c r="G85" s="2"/>
      <c r="H85" s="2"/>
      <c r="I85" s="2"/>
      <c r="J85" s="3"/>
      <c r="K85" s="3"/>
      <c r="L85" s="2"/>
      <c r="M85" s="3"/>
      <c r="N85" s="2"/>
      <c r="O85" s="3"/>
      <c r="P85" s="2"/>
      <c r="Q85" s="2"/>
      <c r="R85" s="2"/>
      <c r="S85" s="2"/>
      <c r="T85" s="2"/>
      <c r="U85" s="3"/>
      <c r="V85" s="3"/>
      <c r="W85" s="2"/>
      <c r="X85" s="3"/>
      <c r="Y85" s="2"/>
      <c r="Z85" s="2"/>
      <c r="AA85" s="2"/>
      <c r="AB85" s="3"/>
      <c r="AC85" s="1"/>
    </row>
    <row r="86" spans="1:29" ht="14.25" customHeight="1" x14ac:dyDescent="0.35">
      <c r="A86" s="1"/>
      <c r="B86" s="2"/>
      <c r="C86" s="1"/>
      <c r="D86" s="2"/>
      <c r="E86" s="2"/>
      <c r="F86" s="2"/>
      <c r="G86" s="2"/>
      <c r="H86" s="2"/>
      <c r="I86" s="2"/>
      <c r="J86" s="3"/>
      <c r="K86" s="3"/>
      <c r="L86" s="2"/>
      <c r="M86" s="3"/>
      <c r="N86" s="2"/>
      <c r="O86" s="3"/>
      <c r="P86" s="2"/>
      <c r="Q86" s="2"/>
      <c r="R86" s="2"/>
      <c r="S86" s="2"/>
      <c r="T86" s="2"/>
      <c r="U86" s="3"/>
      <c r="V86" s="3"/>
      <c r="W86" s="2"/>
      <c r="X86" s="3"/>
      <c r="Y86" s="2"/>
      <c r="Z86" s="2"/>
      <c r="AA86" s="2"/>
      <c r="AB86" s="3"/>
      <c r="AC86" s="1"/>
    </row>
    <row r="87" spans="1:29" ht="14.25" customHeight="1" x14ac:dyDescent="0.35">
      <c r="A87" s="1"/>
      <c r="B87" s="2"/>
      <c r="C87" s="1"/>
      <c r="D87" s="2"/>
      <c r="E87" s="2"/>
      <c r="F87" s="2"/>
      <c r="G87" s="2"/>
      <c r="H87" s="2"/>
      <c r="I87" s="2"/>
      <c r="J87" s="3"/>
      <c r="K87" s="3"/>
      <c r="L87" s="2"/>
      <c r="M87" s="3"/>
      <c r="N87" s="2"/>
      <c r="O87" s="3"/>
      <c r="P87" s="2"/>
      <c r="Q87" s="2"/>
      <c r="R87" s="174" t="s">
        <v>78</v>
      </c>
      <c r="S87" s="148"/>
      <c r="T87" s="148"/>
      <c r="U87" s="3"/>
      <c r="V87" s="3"/>
      <c r="W87" s="2"/>
      <c r="X87" s="3"/>
      <c r="Y87" s="2"/>
      <c r="Z87" s="2"/>
      <c r="AA87" s="2"/>
      <c r="AB87" s="3"/>
      <c r="AC87" s="1"/>
    </row>
    <row r="88" spans="1:29" ht="14.25" customHeight="1" x14ac:dyDescent="0.35">
      <c r="A88" s="1"/>
      <c r="B88" s="2"/>
      <c r="C88" s="1"/>
      <c r="D88" s="2"/>
      <c r="E88" s="2"/>
      <c r="F88" s="2"/>
      <c r="G88" s="2"/>
      <c r="H88" s="2"/>
      <c r="I88" s="2"/>
      <c r="J88" s="3"/>
      <c r="K88" s="3"/>
      <c r="L88" s="2"/>
      <c r="M88" s="3"/>
      <c r="N88" s="2"/>
      <c r="O88" s="3"/>
      <c r="P88" s="2"/>
      <c r="Q88" s="2"/>
      <c r="R88" s="2"/>
      <c r="S88" s="2"/>
      <c r="T88" s="2"/>
      <c r="U88" s="3"/>
      <c r="V88" s="3"/>
      <c r="W88" s="2"/>
      <c r="X88" s="3"/>
      <c r="Y88" s="2"/>
      <c r="Z88" s="2"/>
      <c r="AA88" s="2"/>
      <c r="AB88" s="3"/>
      <c r="AC88" s="1"/>
    </row>
    <row r="89" spans="1:29" ht="14.25" customHeight="1" x14ac:dyDescent="0.35">
      <c r="A89" s="1"/>
      <c r="B89" s="2"/>
      <c r="C89" s="1"/>
      <c r="D89" s="2"/>
      <c r="E89" s="2"/>
      <c r="F89" s="2"/>
      <c r="G89" s="2"/>
      <c r="H89" s="2"/>
      <c r="I89" s="2"/>
      <c r="J89" s="3"/>
      <c r="K89" s="3"/>
      <c r="L89" s="2"/>
      <c r="M89" s="3"/>
      <c r="N89" s="2"/>
      <c r="O89" s="3"/>
      <c r="P89" s="2"/>
      <c r="Q89" s="2"/>
      <c r="R89" s="174" t="s">
        <v>104</v>
      </c>
      <c r="S89" s="148"/>
      <c r="T89" s="148"/>
      <c r="U89" s="3"/>
      <c r="V89" s="3"/>
      <c r="W89" s="2"/>
      <c r="X89" s="3"/>
      <c r="Y89" s="2"/>
      <c r="Z89" s="2"/>
      <c r="AA89" s="2"/>
      <c r="AB89" s="3"/>
      <c r="AC89" s="1"/>
    </row>
    <row r="90" spans="1:29" ht="14.25" customHeight="1" x14ac:dyDescent="0.35">
      <c r="A90" s="1"/>
      <c r="B90" s="2"/>
      <c r="C90" s="1"/>
      <c r="D90" s="2"/>
      <c r="E90" s="2"/>
      <c r="F90" s="2"/>
      <c r="G90" s="2"/>
      <c r="H90" s="2"/>
      <c r="I90" s="2"/>
      <c r="J90" s="3"/>
      <c r="K90" s="3"/>
      <c r="L90" s="2"/>
      <c r="M90" s="3"/>
      <c r="N90" s="2"/>
      <c r="O90" s="3"/>
      <c r="P90" s="2"/>
      <c r="Q90" s="2"/>
      <c r="R90" s="2"/>
      <c r="S90" s="2"/>
      <c r="T90" s="2"/>
      <c r="U90" s="3"/>
      <c r="V90" s="3"/>
      <c r="W90" s="2"/>
      <c r="X90" s="3"/>
      <c r="Y90" s="2"/>
      <c r="Z90" s="2"/>
      <c r="AA90" s="2"/>
      <c r="AB90" s="3"/>
      <c r="AC90" s="1"/>
    </row>
    <row r="91" spans="1:29" ht="14.25" customHeight="1" x14ac:dyDescent="0.35">
      <c r="A91" s="1"/>
      <c r="B91" s="2"/>
      <c r="C91" s="1"/>
      <c r="D91" s="2"/>
      <c r="E91" s="2"/>
      <c r="F91" s="2"/>
      <c r="G91" s="2"/>
      <c r="H91" s="2"/>
      <c r="I91" s="2"/>
      <c r="J91" s="3"/>
      <c r="K91" s="3"/>
      <c r="L91" s="2"/>
      <c r="M91" s="3"/>
      <c r="N91" s="2"/>
      <c r="O91" s="3"/>
      <c r="P91" s="2"/>
      <c r="Q91" s="2"/>
      <c r="R91" s="2" t="s">
        <v>79</v>
      </c>
      <c r="S91" s="2"/>
      <c r="T91" s="2"/>
      <c r="U91" s="3"/>
      <c r="V91" s="3"/>
      <c r="W91" s="2"/>
      <c r="X91" s="3"/>
      <c r="Y91" s="2"/>
      <c r="Z91" s="2"/>
      <c r="AA91" s="2"/>
      <c r="AB91" s="3"/>
      <c r="AC91" s="1"/>
    </row>
    <row r="92" spans="1:29" ht="14.25" customHeight="1" x14ac:dyDescent="0.35">
      <c r="A92" s="1"/>
      <c r="B92" s="2"/>
      <c r="C92" s="1"/>
      <c r="D92" s="2"/>
      <c r="E92" s="2"/>
      <c r="F92" s="2"/>
      <c r="G92" s="2"/>
      <c r="H92" s="2"/>
      <c r="I92" s="2"/>
      <c r="J92" s="3"/>
      <c r="K92" s="3"/>
      <c r="L92" s="2"/>
      <c r="M92" s="3"/>
      <c r="N92" s="2"/>
      <c r="O92" s="3"/>
      <c r="P92" s="2"/>
      <c r="Q92" s="2"/>
      <c r="R92" s="2" t="s">
        <v>80</v>
      </c>
      <c r="S92" s="2"/>
      <c r="T92" s="2"/>
      <c r="U92" s="3"/>
      <c r="V92" s="3"/>
      <c r="W92" s="2"/>
      <c r="X92" s="3"/>
      <c r="Y92" s="2"/>
      <c r="Z92" s="2"/>
      <c r="AA92" s="2"/>
      <c r="AB92" s="3"/>
      <c r="AC92" s="1"/>
    </row>
    <row r="93" spans="1:29" ht="14.25" customHeight="1" x14ac:dyDescent="0.35">
      <c r="A93" s="1"/>
      <c r="B93" s="2"/>
      <c r="C93" s="1"/>
      <c r="D93" s="2"/>
      <c r="E93" s="2"/>
      <c r="F93" s="2"/>
      <c r="G93" s="2"/>
      <c r="H93" s="2"/>
      <c r="I93" s="2"/>
      <c r="J93" s="3"/>
      <c r="K93" s="3"/>
      <c r="L93" s="2"/>
      <c r="M93" s="3"/>
      <c r="N93" s="2"/>
      <c r="O93" s="3"/>
      <c r="P93" s="2"/>
      <c r="Q93" s="2"/>
      <c r="R93" s="2" t="s">
        <v>81</v>
      </c>
      <c r="S93" s="2"/>
      <c r="T93" s="2"/>
      <c r="U93" s="3"/>
      <c r="V93" s="3"/>
      <c r="W93" s="2"/>
      <c r="X93" s="3"/>
      <c r="Y93" s="2"/>
      <c r="Z93" s="2"/>
      <c r="AA93" s="2"/>
      <c r="AB93" s="3"/>
      <c r="AC93" s="1"/>
    </row>
    <row r="94" spans="1:29" ht="14.25" customHeight="1" x14ac:dyDescent="0.35">
      <c r="A94" s="1"/>
      <c r="B94" s="2"/>
      <c r="C94" s="1"/>
      <c r="D94" s="2"/>
      <c r="E94" s="2"/>
      <c r="F94" s="2"/>
      <c r="G94" s="2"/>
      <c r="H94" s="2"/>
      <c r="I94" s="2"/>
      <c r="J94" s="3"/>
      <c r="K94" s="3"/>
      <c r="L94" s="2"/>
      <c r="M94" s="3"/>
      <c r="N94" s="2"/>
      <c r="O94" s="3"/>
      <c r="P94" s="2"/>
      <c r="Q94" s="2"/>
      <c r="R94" s="2" t="s">
        <v>82</v>
      </c>
      <c r="S94" s="2"/>
      <c r="T94" s="2"/>
      <c r="U94" s="3"/>
      <c r="V94" s="3"/>
      <c r="W94" s="2"/>
      <c r="X94" s="3"/>
      <c r="Y94" s="2"/>
      <c r="Z94" s="2"/>
      <c r="AA94" s="2"/>
      <c r="AB94" s="3"/>
      <c r="AC94" s="1"/>
    </row>
    <row r="95" spans="1:29" ht="14.25" customHeight="1" x14ac:dyDescent="0.35">
      <c r="A95" s="1"/>
      <c r="B95" s="2"/>
      <c r="C95" s="1"/>
      <c r="D95" s="2"/>
      <c r="E95" s="2"/>
      <c r="F95" s="2"/>
      <c r="G95" s="2"/>
      <c r="H95" s="2"/>
      <c r="I95" s="2"/>
      <c r="J95" s="3"/>
      <c r="K95" s="3"/>
      <c r="L95" s="2"/>
      <c r="M95" s="3"/>
      <c r="N95" s="2"/>
      <c r="O95" s="3"/>
      <c r="P95" s="2"/>
      <c r="Q95" s="2"/>
      <c r="R95" s="2"/>
      <c r="S95" s="2"/>
      <c r="T95" s="2"/>
      <c r="U95" s="3"/>
      <c r="V95" s="3"/>
      <c r="W95" s="2"/>
      <c r="X95" s="3"/>
      <c r="Y95" s="2"/>
      <c r="Z95" s="2"/>
      <c r="AA95" s="2"/>
      <c r="AB95" s="3"/>
      <c r="AC95" s="1"/>
    </row>
    <row r="96" spans="1:29" ht="14.25" customHeight="1" x14ac:dyDescent="0.35">
      <c r="A96" s="1"/>
      <c r="B96" s="2"/>
      <c r="C96" s="1"/>
      <c r="D96" s="2"/>
      <c r="E96" s="2"/>
      <c r="F96" s="2"/>
      <c r="G96" s="2"/>
      <c r="H96" s="2"/>
      <c r="I96" s="2"/>
      <c r="J96" s="3"/>
      <c r="K96" s="3"/>
      <c r="L96" s="2"/>
      <c r="M96" s="3"/>
      <c r="N96" s="2"/>
      <c r="O96" s="3"/>
      <c r="P96" s="2"/>
      <c r="Q96" s="2"/>
      <c r="R96" s="2"/>
      <c r="S96" s="2"/>
      <c r="T96" s="2"/>
      <c r="U96" s="3"/>
      <c r="V96" s="3"/>
      <c r="W96" s="2"/>
      <c r="X96" s="3"/>
      <c r="Y96" s="2"/>
      <c r="Z96" s="2"/>
      <c r="AA96" s="2"/>
      <c r="AB96" s="3"/>
      <c r="AC96" s="1"/>
    </row>
    <row r="97" spans="1:29" ht="14.25" customHeight="1" x14ac:dyDescent="0.35">
      <c r="A97" s="1"/>
      <c r="B97" s="2"/>
      <c r="C97" s="1"/>
      <c r="D97" s="2"/>
      <c r="E97" s="2"/>
      <c r="F97" s="2"/>
      <c r="G97" s="2"/>
      <c r="H97" s="2"/>
      <c r="I97" s="2"/>
      <c r="J97" s="3"/>
      <c r="K97" s="3"/>
      <c r="L97" s="2"/>
      <c r="M97" s="3"/>
      <c r="N97" s="2"/>
      <c r="O97" s="3"/>
      <c r="P97" s="2"/>
      <c r="Q97" s="2"/>
      <c r="R97" s="2"/>
      <c r="S97" s="2"/>
      <c r="T97" s="2"/>
      <c r="U97" s="3"/>
      <c r="V97" s="3"/>
      <c r="W97" s="2"/>
      <c r="X97" s="3"/>
      <c r="Y97" s="2"/>
      <c r="Z97" s="2"/>
      <c r="AA97" s="2"/>
      <c r="AB97" s="3"/>
      <c r="AC97" s="1"/>
    </row>
    <row r="98" spans="1:29" ht="14.25" customHeight="1" x14ac:dyDescent="0.35">
      <c r="A98" s="1"/>
      <c r="B98" s="2"/>
      <c r="C98" s="1"/>
      <c r="D98" s="2"/>
      <c r="E98" s="2"/>
      <c r="F98" s="2"/>
      <c r="G98" s="2"/>
      <c r="H98" s="2"/>
      <c r="I98" s="2"/>
      <c r="J98" s="3"/>
      <c r="K98" s="3"/>
      <c r="L98" s="2"/>
      <c r="M98" s="3"/>
      <c r="N98" s="2"/>
      <c r="O98" s="3"/>
      <c r="P98" s="2"/>
      <c r="Q98" s="2"/>
      <c r="R98" s="2"/>
      <c r="S98" s="2"/>
      <c r="T98" s="2"/>
      <c r="U98" s="3"/>
      <c r="V98" s="3"/>
      <c r="W98" s="2"/>
      <c r="X98" s="3"/>
      <c r="Y98" s="2"/>
      <c r="Z98" s="2"/>
      <c r="AA98" s="2"/>
      <c r="AB98" s="3"/>
      <c r="AC98" s="1"/>
    </row>
    <row r="99" spans="1:29" ht="14.25" customHeight="1" x14ac:dyDescent="0.35">
      <c r="A99" s="1"/>
      <c r="B99" s="2"/>
      <c r="C99" s="1"/>
      <c r="D99" s="2"/>
      <c r="E99" s="2"/>
      <c r="F99" s="2"/>
      <c r="G99" s="2"/>
      <c r="H99" s="2"/>
      <c r="I99" s="2"/>
      <c r="J99" s="3"/>
      <c r="K99" s="3"/>
      <c r="L99" s="2"/>
      <c r="M99" s="3"/>
      <c r="N99" s="2"/>
      <c r="O99" s="3"/>
      <c r="P99" s="2"/>
      <c r="Q99" s="2"/>
      <c r="R99" s="2"/>
      <c r="S99" s="2"/>
      <c r="T99" s="2"/>
      <c r="U99" s="3"/>
      <c r="V99" s="3"/>
      <c r="W99" s="2"/>
      <c r="X99" s="3"/>
      <c r="Y99" s="2"/>
      <c r="Z99" s="2"/>
      <c r="AA99" s="2"/>
      <c r="AB99" s="3"/>
      <c r="AC99" s="1"/>
    </row>
    <row r="100" spans="1:29" ht="14.25" customHeight="1" x14ac:dyDescent="0.35">
      <c r="A100" s="1"/>
      <c r="B100" s="2"/>
      <c r="C100" s="1"/>
      <c r="D100" s="2"/>
      <c r="E100" s="2"/>
      <c r="F100" s="2"/>
      <c r="G100" s="2"/>
      <c r="H100" s="2"/>
      <c r="I100" s="2"/>
      <c r="J100" s="3"/>
      <c r="K100" s="3"/>
      <c r="L100" s="2"/>
      <c r="M100" s="3"/>
      <c r="N100" s="2"/>
      <c r="O100" s="3"/>
      <c r="P100" s="2"/>
      <c r="Q100" s="2"/>
      <c r="R100" s="2"/>
      <c r="S100" s="2"/>
      <c r="T100" s="2"/>
      <c r="U100" s="3"/>
      <c r="V100" s="3"/>
      <c r="W100" s="2"/>
      <c r="X100" s="3"/>
      <c r="Y100" s="2"/>
      <c r="Z100" s="2"/>
      <c r="AA100" s="2"/>
      <c r="AB100" s="3"/>
      <c r="AC100" s="1"/>
    </row>
    <row r="101" spans="1:29" ht="14.25" customHeight="1" x14ac:dyDescent="0.35">
      <c r="A101" s="1"/>
      <c r="B101" s="2"/>
      <c r="C101" s="1"/>
      <c r="D101" s="2"/>
      <c r="E101" s="2"/>
      <c r="F101" s="2"/>
      <c r="G101" s="2"/>
      <c r="H101" s="2"/>
      <c r="I101" s="2"/>
      <c r="J101" s="3"/>
      <c r="K101" s="3"/>
      <c r="L101" s="2"/>
      <c r="M101" s="3"/>
      <c r="N101" s="2"/>
      <c r="O101" s="3"/>
      <c r="P101" s="2"/>
      <c r="Q101" s="2"/>
      <c r="R101" s="2"/>
      <c r="S101" s="2"/>
      <c r="T101" s="2"/>
      <c r="U101" s="3"/>
      <c r="V101" s="3"/>
      <c r="W101" s="2"/>
      <c r="X101" s="3"/>
      <c r="Y101" s="2"/>
      <c r="Z101" s="2"/>
      <c r="AA101" s="2"/>
      <c r="AB101" s="3"/>
      <c r="AC101" s="1"/>
    </row>
  </sheetData>
  <autoFilter ref="A14:AC83" xr:uid="{00000000-0001-0000-0300-000000000000}">
    <filterColumn colId="6" showButton="0"/>
    <filterColumn colId="7" showButton="0"/>
    <filterColumn colId="8" showButton="0"/>
    <filterColumn colId="17" showButton="0"/>
    <filterColumn colId="18" showButton="0"/>
    <filterColumn colId="19" showButton="0"/>
    <filterColumn colId="26">
      <filters>
        <filter val="14"/>
      </filters>
    </filterColumn>
    <filterColumn colId="27">
      <filters>
        <filter val="Masuk 33 Besar"/>
      </filters>
    </filterColumn>
  </autoFilter>
  <mergeCells count="32">
    <mergeCell ref="R89:T89"/>
    <mergeCell ref="G14:J14"/>
    <mergeCell ref="AB12:AB15"/>
    <mergeCell ref="R14:U14"/>
    <mergeCell ref="Z12:Z15"/>
    <mergeCell ref="AA12:AA15"/>
    <mergeCell ref="Q14:Q15"/>
    <mergeCell ref="O14:O15"/>
    <mergeCell ref="V14:V15"/>
    <mergeCell ref="Y14:Y15"/>
    <mergeCell ref="R87:T87"/>
    <mergeCell ref="B1:AB1"/>
    <mergeCell ref="B2:AB2"/>
    <mergeCell ref="B3:AB3"/>
    <mergeCell ref="B4:AB4"/>
    <mergeCell ref="B7:AA7"/>
    <mergeCell ref="B8:AA8"/>
    <mergeCell ref="M14:M15"/>
    <mergeCell ref="N14:N15"/>
    <mergeCell ref="K14:K15"/>
    <mergeCell ref="F14:F15"/>
    <mergeCell ref="P14:P15"/>
    <mergeCell ref="D12:N13"/>
    <mergeCell ref="D14:D15"/>
    <mergeCell ref="E14:E15"/>
    <mergeCell ref="W14:W15"/>
    <mergeCell ref="X14:X15"/>
    <mergeCell ref="B9:C9"/>
    <mergeCell ref="L14:L15"/>
    <mergeCell ref="C12:C15"/>
    <mergeCell ref="B12:B15"/>
    <mergeCell ref="O12:Y13"/>
  </mergeCells>
  <phoneticPr fontId="11" type="noConversion"/>
  <conditionalFormatting sqref="AB17:AB83">
    <cfRule type="cellIs" dxfId="2" priority="1" operator="between">
      <formula>84</formula>
      <formula>100</formula>
    </cfRule>
  </conditionalFormatting>
  <dataValidations count="4">
    <dataValidation type="list" allowBlank="1" showErrorMessage="1" sqref="K17:K83 V17:V83" xr:uid="{00000000-0002-0000-0300-000000000000}">
      <formula1>"-,Tingkat Internasional,Tingkat Nasional,Tingkat Provinsi,Tingkat Kabupaten"</formula1>
    </dataValidation>
    <dataValidation type="list" allowBlank="1" showErrorMessage="1" sqref="M17:M83 X17:X83" xr:uid="{00000000-0002-0000-0300-000002000000}">
      <formula1>"-,Perorangan,Beregu"</formula1>
    </dataValidation>
    <dataValidation type="list" allowBlank="1" showErrorMessage="1" sqref="L17:L83 W17:W83" xr:uid="{00000000-0002-0000-0300-000004000000}">
      <formula1>"-,Juara 1,Juara 2,Juara 3"</formula1>
    </dataValidation>
    <dataValidation type="list" allowBlank="1" showErrorMessage="1" sqref="O17:O83" xr:uid="{E71A53C4-CB6D-44F5-ADB0-D64501C8ECE1}">
      <formula1>"-,Ketua,Wakil Ketua/Sekretaris/Bendahara,Anggota"</formula1>
    </dataValidation>
  </dataValidations>
  <pageMargins left="0.70866141732283472" right="0.70866141732283472" top="0.39370078740157483" bottom="0.78740157480314965" header="0" footer="0"/>
  <pageSetup paperSize="5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88BFE-EA05-4D13-B8DD-68C1B8333A54}">
  <sheetPr>
    <tabColor rgb="FF0070C0"/>
    <pageSetUpPr fitToPage="1"/>
  </sheetPr>
  <dimension ref="A1:P92"/>
  <sheetViews>
    <sheetView topLeftCell="I39" zoomScale="90" zoomScaleNormal="90" workbookViewId="0">
      <selection activeCell="Q48" sqref="Q48"/>
    </sheetView>
  </sheetViews>
  <sheetFormatPr defaultColWidth="14.453125" defaultRowHeight="15" customHeight="1" x14ac:dyDescent="0.35"/>
  <cols>
    <col min="1" max="1" width="3.54296875" customWidth="1"/>
    <col min="2" max="2" width="5.1796875" customWidth="1"/>
    <col min="3" max="3" width="11.81640625" customWidth="1"/>
    <col min="4" max="4" width="12.453125" customWidth="1"/>
    <col min="5" max="5" width="8.54296875" customWidth="1"/>
    <col min="6" max="6" width="26.7265625" customWidth="1"/>
    <col min="7" max="7" width="15.54296875" style="17" customWidth="1"/>
    <col min="8" max="8" width="11.81640625" customWidth="1"/>
    <col min="9" max="9" width="12.453125" customWidth="1"/>
    <col min="10" max="10" width="23.81640625" customWidth="1"/>
    <col min="11" max="11" width="18.81640625" style="17" customWidth="1"/>
    <col min="12" max="12" width="14.453125" customWidth="1"/>
    <col min="13" max="14" width="16.1796875" customWidth="1"/>
    <col min="15" max="15" width="23.6328125" style="17" customWidth="1"/>
    <col min="16" max="16" width="21.7265625" customWidth="1"/>
  </cols>
  <sheetData>
    <row r="1" spans="1:16" ht="14.25" customHeight="1" x14ac:dyDescent="0.4">
      <c r="A1" s="1"/>
      <c r="B1" s="161" t="s">
        <v>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"/>
    </row>
    <row r="2" spans="1:16" ht="14.25" customHeight="1" x14ac:dyDescent="0.35">
      <c r="A2" s="1"/>
      <c r="B2" s="162" t="s">
        <v>83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"/>
    </row>
    <row r="3" spans="1:16" ht="14.25" customHeight="1" x14ac:dyDescent="0.35">
      <c r="A3" s="1"/>
      <c r="B3" s="163" t="s">
        <v>84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"/>
    </row>
    <row r="4" spans="1:16" ht="14.25" customHeight="1" x14ac:dyDescent="0.35">
      <c r="A4" s="1"/>
      <c r="B4" s="163" t="s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"/>
    </row>
    <row r="5" spans="1:16" ht="14.25" customHeight="1" x14ac:dyDescent="0.35">
      <c r="A5" s="1"/>
      <c r="B5" s="2"/>
      <c r="C5" s="2"/>
      <c r="D5" s="2"/>
      <c r="E5" s="2"/>
      <c r="F5" s="2"/>
      <c r="G5" s="3"/>
      <c r="H5" s="2"/>
      <c r="I5" s="2"/>
      <c r="J5" s="2"/>
      <c r="K5" s="3"/>
      <c r="L5" s="2"/>
      <c r="M5" s="2"/>
      <c r="N5" s="2"/>
      <c r="O5" s="3"/>
      <c r="P5" s="1"/>
    </row>
    <row r="6" spans="1:16" ht="14.25" customHeight="1" x14ac:dyDescent="0.35">
      <c r="A6" s="1"/>
      <c r="B6" s="2"/>
      <c r="C6" s="2"/>
      <c r="D6" s="2"/>
      <c r="E6" s="2"/>
      <c r="F6" s="2"/>
      <c r="G6" s="3"/>
      <c r="H6" s="2"/>
      <c r="I6" s="2"/>
      <c r="J6" s="2"/>
      <c r="K6" s="3"/>
      <c r="L6" s="2"/>
      <c r="M6" s="2"/>
      <c r="N6" s="2"/>
      <c r="O6" s="3"/>
      <c r="P6" s="1"/>
    </row>
    <row r="7" spans="1:16" ht="14.25" customHeight="1" x14ac:dyDescent="0.35">
      <c r="A7" s="1"/>
      <c r="B7" s="147" t="s">
        <v>2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3"/>
      <c r="P7" s="1"/>
    </row>
    <row r="8" spans="1:16" ht="14.25" customHeight="1" x14ac:dyDescent="0.35">
      <c r="A8" s="1"/>
      <c r="B8" s="147" t="s">
        <v>85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3"/>
      <c r="P8" s="1"/>
    </row>
    <row r="9" spans="1:16" ht="14.25" customHeight="1" x14ac:dyDescent="0.35">
      <c r="A9" s="1"/>
      <c r="B9" s="2"/>
      <c r="C9" s="1"/>
      <c r="D9" s="2"/>
      <c r="E9" s="2"/>
      <c r="F9" s="2"/>
      <c r="G9" s="3"/>
      <c r="H9" s="2"/>
      <c r="I9" s="2"/>
      <c r="J9" s="2"/>
      <c r="K9" s="3"/>
      <c r="L9" s="2"/>
      <c r="M9" s="2"/>
      <c r="N9" s="2"/>
      <c r="O9" s="3"/>
      <c r="P9" s="1"/>
    </row>
    <row r="10" spans="1:16" ht="15" customHeight="1" x14ac:dyDescent="0.35">
      <c r="A10" s="1"/>
      <c r="B10" s="2"/>
      <c r="C10" s="1"/>
      <c r="D10" s="2"/>
      <c r="E10" s="2"/>
      <c r="F10" s="2"/>
      <c r="G10" s="3"/>
      <c r="H10" s="2"/>
      <c r="I10" s="2"/>
      <c r="J10" s="2"/>
      <c r="K10" s="3"/>
      <c r="L10" s="2"/>
      <c r="M10" s="2"/>
      <c r="N10" s="2"/>
      <c r="O10" s="3"/>
      <c r="P10" s="1"/>
    </row>
    <row r="11" spans="1:16" s="15" customFormat="1" ht="15" customHeight="1" x14ac:dyDescent="0.3">
      <c r="A11" s="19"/>
      <c r="B11" s="188" t="s">
        <v>3</v>
      </c>
      <c r="C11" s="188" t="s">
        <v>4</v>
      </c>
      <c r="D11" s="188" t="s">
        <v>87</v>
      </c>
      <c r="E11" s="189"/>
      <c r="F11" s="189"/>
      <c r="G11" s="189"/>
      <c r="H11" s="189"/>
      <c r="I11" s="188"/>
      <c r="J11" s="189"/>
      <c r="K11" s="189"/>
      <c r="L11" s="189"/>
      <c r="M11" s="188" t="s">
        <v>89</v>
      </c>
      <c r="N11" s="188" t="s">
        <v>5</v>
      </c>
      <c r="O11" s="188" t="s">
        <v>6</v>
      </c>
      <c r="P11" s="19"/>
    </row>
    <row r="12" spans="1:16" s="15" customFormat="1" ht="17.25" customHeight="1" x14ac:dyDescent="0.3">
      <c r="A12" s="1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90"/>
      <c r="P12" s="19"/>
    </row>
    <row r="13" spans="1:16" s="15" customFormat="1" ht="36" customHeight="1" x14ac:dyDescent="0.3">
      <c r="A13" s="19"/>
      <c r="B13" s="189"/>
      <c r="C13" s="189"/>
      <c r="D13" s="188" t="s">
        <v>110</v>
      </c>
      <c r="E13" s="188" t="s">
        <v>90</v>
      </c>
      <c r="F13" s="188" t="s">
        <v>91</v>
      </c>
      <c r="G13" s="188" t="s">
        <v>101</v>
      </c>
      <c r="H13" s="188" t="s">
        <v>96</v>
      </c>
      <c r="I13" s="188" t="s">
        <v>112</v>
      </c>
      <c r="J13" s="188" t="s">
        <v>98</v>
      </c>
      <c r="K13" s="188" t="s">
        <v>101</v>
      </c>
      <c r="L13" s="188" t="s">
        <v>99</v>
      </c>
      <c r="M13" s="189"/>
      <c r="N13" s="189"/>
      <c r="O13" s="190"/>
      <c r="P13" s="19"/>
    </row>
    <row r="14" spans="1:16" s="15" customFormat="1" ht="41.25" customHeight="1" x14ac:dyDescent="0.3">
      <c r="A14" s="19"/>
      <c r="B14" s="189"/>
      <c r="C14" s="189"/>
      <c r="D14" s="189"/>
      <c r="E14" s="189"/>
      <c r="F14" s="189"/>
      <c r="G14" s="188"/>
      <c r="H14" s="189"/>
      <c r="I14" s="189"/>
      <c r="J14" s="189"/>
      <c r="K14" s="188"/>
      <c r="L14" s="189"/>
      <c r="M14" s="189"/>
      <c r="N14" s="189"/>
      <c r="O14" s="190"/>
      <c r="P14" s="19"/>
    </row>
    <row r="15" spans="1:16" s="20" customFormat="1" ht="17" customHeight="1" x14ac:dyDescent="0.35">
      <c r="A15" s="13"/>
      <c r="B15" s="99">
        <v>1</v>
      </c>
      <c r="C15" s="99">
        <v>2</v>
      </c>
      <c r="D15" s="99">
        <v>3</v>
      </c>
      <c r="E15" s="99">
        <v>4</v>
      </c>
      <c r="F15" s="99">
        <v>5</v>
      </c>
      <c r="G15" s="99">
        <v>6</v>
      </c>
      <c r="H15" s="99">
        <v>7</v>
      </c>
      <c r="I15" s="99">
        <v>8</v>
      </c>
      <c r="J15" s="99">
        <v>9</v>
      </c>
      <c r="K15" s="99">
        <v>10</v>
      </c>
      <c r="L15" s="99">
        <v>11</v>
      </c>
      <c r="M15" s="99">
        <v>12</v>
      </c>
      <c r="N15" s="99">
        <v>13</v>
      </c>
      <c r="O15" s="99">
        <v>14</v>
      </c>
      <c r="P15" s="13"/>
    </row>
    <row r="16" spans="1:16" ht="15" customHeight="1" x14ac:dyDescent="0.35">
      <c r="A16" s="4"/>
      <c r="B16" s="100">
        <v>1</v>
      </c>
      <c r="C16" s="101" t="s">
        <v>11</v>
      </c>
      <c r="D16" s="100">
        <v>87</v>
      </c>
      <c r="E16" s="100">
        <v>26.099999999999998</v>
      </c>
      <c r="F16" s="102">
        <v>45596</v>
      </c>
      <c r="G16" s="103" t="s">
        <v>183</v>
      </c>
      <c r="H16" s="104">
        <v>52.5</v>
      </c>
      <c r="I16" s="104" t="s">
        <v>185</v>
      </c>
      <c r="J16" s="102">
        <v>45254</v>
      </c>
      <c r="K16" s="103" t="s">
        <v>183</v>
      </c>
      <c r="L16" s="104">
        <v>114.1</v>
      </c>
      <c r="M16" s="104">
        <v>166.6</v>
      </c>
      <c r="N16" s="105">
        <v>10</v>
      </c>
      <c r="O16" s="108" t="s">
        <v>187</v>
      </c>
      <c r="P16" s="4"/>
    </row>
    <row r="17" spans="1:16" ht="15" customHeight="1" x14ac:dyDescent="0.35">
      <c r="A17" s="4"/>
      <c r="B17" s="100">
        <v>2</v>
      </c>
      <c r="C17" s="101" t="s">
        <v>12</v>
      </c>
      <c r="D17" s="100">
        <v>86</v>
      </c>
      <c r="E17" s="100">
        <v>25.8</v>
      </c>
      <c r="F17" s="102">
        <v>44569</v>
      </c>
      <c r="G17" s="103" t="s">
        <v>184</v>
      </c>
      <c r="H17" s="104">
        <v>0</v>
      </c>
      <c r="I17" s="104" t="s">
        <v>185</v>
      </c>
      <c r="J17" s="102">
        <v>45428</v>
      </c>
      <c r="K17" s="103" t="s">
        <v>183</v>
      </c>
      <c r="L17" s="104">
        <v>123.1</v>
      </c>
      <c r="M17" s="104">
        <v>123.1</v>
      </c>
      <c r="N17" s="105">
        <v>23</v>
      </c>
      <c r="O17" s="108" t="s">
        <v>187</v>
      </c>
      <c r="P17" s="4"/>
    </row>
    <row r="18" spans="1:16" ht="15" customHeight="1" x14ac:dyDescent="0.35">
      <c r="A18" s="4"/>
      <c r="B18" s="100">
        <v>3</v>
      </c>
      <c r="C18" s="101" t="s">
        <v>14</v>
      </c>
      <c r="D18" s="100">
        <v>82</v>
      </c>
      <c r="E18" s="100">
        <v>24.599999999999998</v>
      </c>
      <c r="F18" s="102">
        <v>44951</v>
      </c>
      <c r="G18" s="103" t="s">
        <v>183</v>
      </c>
      <c r="H18" s="104">
        <v>49.199999999999996</v>
      </c>
      <c r="I18" s="104" t="s">
        <v>188</v>
      </c>
      <c r="J18" s="102">
        <v>45612</v>
      </c>
      <c r="K18" s="103" t="s">
        <v>183</v>
      </c>
      <c r="L18" s="104">
        <v>59.4</v>
      </c>
      <c r="M18" s="104">
        <v>108.6</v>
      </c>
      <c r="N18" s="105">
        <v>29</v>
      </c>
      <c r="O18" s="108" t="s">
        <v>187</v>
      </c>
      <c r="P18" s="4"/>
    </row>
    <row r="19" spans="1:16" ht="15" customHeight="1" x14ac:dyDescent="0.35">
      <c r="A19" s="4"/>
      <c r="B19" s="100">
        <v>4</v>
      </c>
      <c r="C19" s="101" t="s">
        <v>17</v>
      </c>
      <c r="D19" s="100">
        <v>84</v>
      </c>
      <c r="E19" s="100">
        <v>25.2</v>
      </c>
      <c r="F19" s="102">
        <v>44932</v>
      </c>
      <c r="G19" s="103" t="s">
        <v>183</v>
      </c>
      <c r="H19" s="104">
        <v>47.099999999999994</v>
      </c>
      <c r="I19" s="104" t="s">
        <v>185</v>
      </c>
      <c r="J19" s="102">
        <v>45217</v>
      </c>
      <c r="K19" s="103" t="s">
        <v>183</v>
      </c>
      <c r="L19" s="104">
        <v>117.7</v>
      </c>
      <c r="M19" s="104">
        <v>164.8</v>
      </c>
      <c r="N19" s="105">
        <v>12</v>
      </c>
      <c r="O19" s="108" t="s">
        <v>187</v>
      </c>
      <c r="P19" s="4"/>
    </row>
    <row r="20" spans="1:16" ht="15" customHeight="1" x14ac:dyDescent="0.35">
      <c r="A20" s="4"/>
      <c r="B20" s="100">
        <v>5</v>
      </c>
      <c r="C20" s="101" t="s">
        <v>19</v>
      </c>
      <c r="D20" s="100">
        <v>90</v>
      </c>
      <c r="E20" s="100">
        <v>27</v>
      </c>
      <c r="F20" s="102">
        <v>44879</v>
      </c>
      <c r="G20" s="103" t="s">
        <v>183</v>
      </c>
      <c r="H20" s="104">
        <v>48</v>
      </c>
      <c r="I20" s="104" t="s">
        <v>189</v>
      </c>
      <c r="J20" s="102">
        <v>45458</v>
      </c>
      <c r="K20" s="103" t="s">
        <v>183</v>
      </c>
      <c r="L20" s="104">
        <v>89.8</v>
      </c>
      <c r="M20" s="104">
        <v>137.80000000000001</v>
      </c>
      <c r="N20" s="105">
        <v>16</v>
      </c>
      <c r="O20" s="108" t="s">
        <v>187</v>
      </c>
      <c r="P20" s="4"/>
    </row>
    <row r="21" spans="1:16" ht="15" customHeight="1" x14ac:dyDescent="0.35">
      <c r="A21" s="4"/>
      <c r="B21" s="100">
        <v>6</v>
      </c>
      <c r="C21" s="101" t="s">
        <v>20</v>
      </c>
      <c r="D21" s="100">
        <v>87</v>
      </c>
      <c r="E21" s="100">
        <v>26.099999999999998</v>
      </c>
      <c r="F21" s="102">
        <v>45448</v>
      </c>
      <c r="G21" s="103" t="s">
        <v>183</v>
      </c>
      <c r="H21" s="104">
        <v>47.099999999999994</v>
      </c>
      <c r="I21" s="104" t="s">
        <v>189</v>
      </c>
      <c r="J21" s="102">
        <v>45156</v>
      </c>
      <c r="K21" s="103" t="s">
        <v>183</v>
      </c>
      <c r="L21" s="104">
        <v>88.9</v>
      </c>
      <c r="M21" s="104">
        <v>136</v>
      </c>
      <c r="N21" s="105">
        <v>20</v>
      </c>
      <c r="O21" s="108" t="s">
        <v>187</v>
      </c>
      <c r="P21" s="4"/>
    </row>
    <row r="22" spans="1:16" ht="15" customHeight="1" x14ac:dyDescent="0.35">
      <c r="A22" s="4"/>
      <c r="B22" s="100">
        <v>7</v>
      </c>
      <c r="C22" s="101" t="s">
        <v>21</v>
      </c>
      <c r="D22" s="100">
        <v>82</v>
      </c>
      <c r="E22" s="100">
        <v>24.599999999999998</v>
      </c>
      <c r="F22" s="102">
        <v>45055</v>
      </c>
      <c r="G22" s="103" t="s">
        <v>183</v>
      </c>
      <c r="H22" s="104">
        <v>53.699999999999996</v>
      </c>
      <c r="I22" s="104" t="s">
        <v>188</v>
      </c>
      <c r="J22" s="102">
        <v>45731</v>
      </c>
      <c r="K22" s="103" t="s">
        <v>183</v>
      </c>
      <c r="L22" s="104">
        <v>59.4</v>
      </c>
      <c r="M22" s="104">
        <v>113.1</v>
      </c>
      <c r="N22" s="105">
        <v>27</v>
      </c>
      <c r="O22" s="108" t="s">
        <v>187</v>
      </c>
      <c r="P22" s="4"/>
    </row>
    <row r="23" spans="1:16" ht="15" customHeight="1" x14ac:dyDescent="0.35">
      <c r="A23" s="4"/>
      <c r="B23" s="100">
        <v>8</v>
      </c>
      <c r="C23" s="101" t="s">
        <v>23</v>
      </c>
      <c r="D23" s="100">
        <v>87</v>
      </c>
      <c r="E23" s="100">
        <v>26.099999999999998</v>
      </c>
      <c r="F23" s="102">
        <v>44845</v>
      </c>
      <c r="G23" s="103" t="s">
        <v>183</v>
      </c>
      <c r="H23" s="104">
        <v>40.199999999999996</v>
      </c>
      <c r="I23" s="104" t="s">
        <v>189</v>
      </c>
      <c r="J23" s="102">
        <v>45279</v>
      </c>
      <c r="K23" s="103" t="s">
        <v>183</v>
      </c>
      <c r="L23" s="104">
        <v>88</v>
      </c>
      <c r="M23" s="104">
        <v>128.19999999999999</v>
      </c>
      <c r="N23" s="105">
        <v>22</v>
      </c>
      <c r="O23" s="108" t="s">
        <v>187</v>
      </c>
      <c r="P23" s="4"/>
    </row>
    <row r="24" spans="1:16" ht="15" customHeight="1" x14ac:dyDescent="0.35">
      <c r="A24" s="4"/>
      <c r="B24" s="100">
        <v>9</v>
      </c>
      <c r="C24" s="101" t="s">
        <v>26</v>
      </c>
      <c r="D24" s="100">
        <v>86</v>
      </c>
      <c r="E24" s="100">
        <v>25.8</v>
      </c>
      <c r="F24" s="102">
        <v>45236</v>
      </c>
      <c r="G24" s="103" t="s">
        <v>183</v>
      </c>
      <c r="H24" s="104">
        <v>49.5</v>
      </c>
      <c r="I24" s="104" t="s">
        <v>185</v>
      </c>
      <c r="J24" s="102">
        <v>45060</v>
      </c>
      <c r="K24" s="103" t="s">
        <v>183</v>
      </c>
      <c r="L24" s="104">
        <v>120.1</v>
      </c>
      <c r="M24" s="104">
        <v>169.6</v>
      </c>
      <c r="N24" s="105">
        <v>8</v>
      </c>
      <c r="O24" s="108" t="s">
        <v>187</v>
      </c>
      <c r="P24" s="4"/>
    </row>
    <row r="25" spans="1:16" ht="15" customHeight="1" x14ac:dyDescent="0.35">
      <c r="A25" s="4"/>
      <c r="B25" s="100">
        <v>10</v>
      </c>
      <c r="C25" s="106" t="s">
        <v>28</v>
      </c>
      <c r="D25" s="100">
        <v>87</v>
      </c>
      <c r="E25" s="100">
        <v>26.099999999999998</v>
      </c>
      <c r="F25" s="102">
        <v>45138</v>
      </c>
      <c r="G25" s="103" t="s">
        <v>183</v>
      </c>
      <c r="H25" s="104">
        <v>48.9</v>
      </c>
      <c r="I25" s="104" t="s">
        <v>185</v>
      </c>
      <c r="J25" s="102">
        <v>45463</v>
      </c>
      <c r="K25" s="103" t="s">
        <v>183</v>
      </c>
      <c r="L25" s="104">
        <v>121.3</v>
      </c>
      <c r="M25" s="104">
        <v>170.2</v>
      </c>
      <c r="N25" s="105">
        <v>7</v>
      </c>
      <c r="O25" s="108" t="s">
        <v>187</v>
      </c>
      <c r="P25" s="4"/>
    </row>
    <row r="26" spans="1:16" ht="15" customHeight="1" x14ac:dyDescent="0.35">
      <c r="A26" s="1"/>
      <c r="B26" s="100">
        <v>11</v>
      </c>
      <c r="C26" s="106" t="s">
        <v>31</v>
      </c>
      <c r="D26" s="107">
        <v>84</v>
      </c>
      <c r="E26" s="100">
        <v>25.2</v>
      </c>
      <c r="F26" s="102">
        <v>45160</v>
      </c>
      <c r="G26" s="103" t="s">
        <v>183</v>
      </c>
      <c r="H26" s="104">
        <v>48</v>
      </c>
      <c r="I26" s="104" t="s">
        <v>188</v>
      </c>
      <c r="J26" s="102">
        <v>45739</v>
      </c>
      <c r="K26" s="103" t="s">
        <v>183</v>
      </c>
      <c r="L26" s="104">
        <v>54.3</v>
      </c>
      <c r="M26" s="104">
        <v>102.3</v>
      </c>
      <c r="N26" s="105">
        <v>32</v>
      </c>
      <c r="O26" s="108" t="s">
        <v>187</v>
      </c>
      <c r="P26" s="4"/>
    </row>
    <row r="27" spans="1:16" ht="15" customHeight="1" x14ac:dyDescent="0.35">
      <c r="A27" s="1"/>
      <c r="B27" s="100">
        <v>12</v>
      </c>
      <c r="C27" s="106" t="s">
        <v>32</v>
      </c>
      <c r="D27" s="107">
        <v>87</v>
      </c>
      <c r="E27" s="100">
        <v>26.099999999999998</v>
      </c>
      <c r="F27" s="102">
        <v>44731</v>
      </c>
      <c r="G27" s="103" t="s">
        <v>183</v>
      </c>
      <c r="H27" s="104">
        <v>51.599999999999994</v>
      </c>
      <c r="I27" s="104" t="s">
        <v>189</v>
      </c>
      <c r="J27" s="102">
        <v>44714</v>
      </c>
      <c r="K27" s="103" t="s">
        <v>183</v>
      </c>
      <c r="L27" s="104">
        <v>84.7</v>
      </c>
      <c r="M27" s="104">
        <v>136.30000000000001</v>
      </c>
      <c r="N27" s="105">
        <v>19</v>
      </c>
      <c r="O27" s="108" t="s">
        <v>187</v>
      </c>
      <c r="P27" s="4"/>
    </row>
    <row r="28" spans="1:16" ht="15" customHeight="1" x14ac:dyDescent="0.35">
      <c r="A28" s="1"/>
      <c r="B28" s="100">
        <v>13</v>
      </c>
      <c r="C28" s="106" t="s">
        <v>34</v>
      </c>
      <c r="D28" s="107">
        <v>84</v>
      </c>
      <c r="E28" s="100">
        <v>25.2</v>
      </c>
      <c r="F28" s="102">
        <v>45563</v>
      </c>
      <c r="G28" s="103" t="s">
        <v>183</v>
      </c>
      <c r="H28" s="104">
        <v>42.9</v>
      </c>
      <c r="I28" s="104" t="s">
        <v>185</v>
      </c>
      <c r="J28" s="102">
        <v>45142</v>
      </c>
      <c r="K28" s="103" t="s">
        <v>183</v>
      </c>
      <c r="L28" s="104">
        <v>123.7</v>
      </c>
      <c r="M28" s="104">
        <v>166.6</v>
      </c>
      <c r="N28" s="105">
        <v>11</v>
      </c>
      <c r="O28" s="108" t="s">
        <v>187</v>
      </c>
      <c r="P28" s="4"/>
    </row>
    <row r="29" spans="1:16" ht="15" customHeight="1" x14ac:dyDescent="0.35">
      <c r="A29" s="1"/>
      <c r="B29" s="100">
        <v>14</v>
      </c>
      <c r="C29" s="106" t="s">
        <v>35</v>
      </c>
      <c r="D29" s="107">
        <v>90</v>
      </c>
      <c r="E29" s="100">
        <v>27</v>
      </c>
      <c r="F29" s="102">
        <v>45271</v>
      </c>
      <c r="G29" s="103" t="s">
        <v>183</v>
      </c>
      <c r="H29" s="104">
        <v>48.3</v>
      </c>
      <c r="I29" s="104" t="s">
        <v>189</v>
      </c>
      <c r="J29" s="102">
        <v>44976</v>
      </c>
      <c r="K29" s="103" t="s">
        <v>183</v>
      </c>
      <c r="L29" s="104">
        <v>88.3</v>
      </c>
      <c r="M29" s="104">
        <v>136.6</v>
      </c>
      <c r="N29" s="105">
        <v>18</v>
      </c>
      <c r="O29" s="108" t="s">
        <v>187</v>
      </c>
      <c r="P29" s="4"/>
    </row>
    <row r="30" spans="1:16" ht="15" customHeight="1" x14ac:dyDescent="0.35">
      <c r="A30" s="1"/>
      <c r="B30" s="100">
        <v>15</v>
      </c>
      <c r="C30" s="106" t="s">
        <v>36</v>
      </c>
      <c r="D30" s="107">
        <v>80</v>
      </c>
      <c r="E30" s="100">
        <v>24</v>
      </c>
      <c r="F30" s="102">
        <v>45406</v>
      </c>
      <c r="G30" s="103" t="s">
        <v>183</v>
      </c>
      <c r="H30" s="104">
        <v>38.1</v>
      </c>
      <c r="I30" s="104" t="s">
        <v>185</v>
      </c>
      <c r="J30" s="102">
        <v>45724</v>
      </c>
      <c r="K30" s="103" t="s">
        <v>183</v>
      </c>
      <c r="L30" s="104">
        <v>119.5</v>
      </c>
      <c r="M30" s="104">
        <v>157.6</v>
      </c>
      <c r="N30" s="105">
        <v>13</v>
      </c>
      <c r="O30" s="108" t="s">
        <v>187</v>
      </c>
      <c r="P30" s="4"/>
    </row>
    <row r="31" spans="1:16" ht="15" customHeight="1" x14ac:dyDescent="0.35">
      <c r="A31" s="1"/>
      <c r="B31" s="100">
        <v>16</v>
      </c>
      <c r="C31" s="106" t="s">
        <v>37</v>
      </c>
      <c r="D31" s="107">
        <v>90</v>
      </c>
      <c r="E31" s="100">
        <v>27</v>
      </c>
      <c r="F31" s="102">
        <v>44799</v>
      </c>
      <c r="G31" s="103" t="s">
        <v>183</v>
      </c>
      <c r="H31" s="104">
        <v>42</v>
      </c>
      <c r="I31" s="104" t="s">
        <v>189</v>
      </c>
      <c r="J31" s="102">
        <v>45249</v>
      </c>
      <c r="K31" s="103" t="s">
        <v>183</v>
      </c>
      <c r="L31" s="104">
        <v>86.5</v>
      </c>
      <c r="M31" s="104">
        <v>128.5</v>
      </c>
      <c r="N31" s="105">
        <v>21</v>
      </c>
      <c r="O31" s="108" t="s">
        <v>187</v>
      </c>
      <c r="P31" s="4"/>
    </row>
    <row r="32" spans="1:16" ht="15" customHeight="1" x14ac:dyDescent="0.35">
      <c r="A32" s="1"/>
      <c r="B32" s="100">
        <v>17</v>
      </c>
      <c r="C32" s="106" t="s">
        <v>39</v>
      </c>
      <c r="D32" s="107">
        <v>90</v>
      </c>
      <c r="E32" s="100">
        <v>27</v>
      </c>
      <c r="F32" s="102">
        <v>44712</v>
      </c>
      <c r="G32" s="103" t="s">
        <v>183</v>
      </c>
      <c r="H32" s="104">
        <v>54.3</v>
      </c>
      <c r="I32" s="104" t="s">
        <v>185</v>
      </c>
      <c r="J32" s="102">
        <v>45722</v>
      </c>
      <c r="K32" s="103" t="s">
        <v>183</v>
      </c>
      <c r="L32" s="104">
        <v>118.6</v>
      </c>
      <c r="M32" s="104">
        <v>172.89999999999998</v>
      </c>
      <c r="N32" s="105">
        <v>4</v>
      </c>
      <c r="O32" s="108" t="s">
        <v>187</v>
      </c>
      <c r="P32" s="4"/>
    </row>
    <row r="33" spans="1:16" ht="15" customHeight="1" x14ac:dyDescent="0.35">
      <c r="A33" s="1"/>
      <c r="B33" s="100">
        <v>18</v>
      </c>
      <c r="C33" s="106" t="s">
        <v>41</v>
      </c>
      <c r="D33" s="107">
        <v>83</v>
      </c>
      <c r="E33" s="100">
        <v>24.9</v>
      </c>
      <c r="F33" s="102">
        <v>45687</v>
      </c>
      <c r="G33" s="103" t="s">
        <v>183</v>
      </c>
      <c r="H33" s="104">
        <v>50.4</v>
      </c>
      <c r="I33" s="104" t="s">
        <v>185</v>
      </c>
      <c r="J33" s="102">
        <v>45553</v>
      </c>
      <c r="K33" s="103" t="s">
        <v>183</v>
      </c>
      <c r="L33" s="104">
        <v>116.8</v>
      </c>
      <c r="M33" s="104">
        <v>167.2</v>
      </c>
      <c r="N33" s="105">
        <v>9</v>
      </c>
      <c r="O33" s="108" t="s">
        <v>187</v>
      </c>
      <c r="P33" s="4"/>
    </row>
    <row r="34" spans="1:16" ht="15" customHeight="1" x14ac:dyDescent="0.35">
      <c r="A34" s="1"/>
      <c r="B34" s="100">
        <v>19</v>
      </c>
      <c r="C34" s="106" t="s">
        <v>43</v>
      </c>
      <c r="D34" s="107">
        <v>82</v>
      </c>
      <c r="E34" s="100">
        <v>24.599999999999998</v>
      </c>
      <c r="F34" s="102">
        <v>45543</v>
      </c>
      <c r="G34" s="103" t="s">
        <v>183</v>
      </c>
      <c r="H34" s="104">
        <v>47.699999999999996</v>
      </c>
      <c r="I34" s="104" t="s">
        <v>185</v>
      </c>
      <c r="J34" s="102">
        <v>45444</v>
      </c>
      <c r="K34" s="103" t="s">
        <v>183</v>
      </c>
      <c r="L34" s="104">
        <v>128.19999999999999</v>
      </c>
      <c r="M34" s="104">
        <v>175.89999999999998</v>
      </c>
      <c r="N34" s="105">
        <v>3</v>
      </c>
      <c r="O34" s="108" t="s">
        <v>187</v>
      </c>
      <c r="P34" s="4"/>
    </row>
    <row r="35" spans="1:16" ht="15" customHeight="1" x14ac:dyDescent="0.35">
      <c r="A35" s="1"/>
      <c r="B35" s="100">
        <v>20</v>
      </c>
      <c r="C35" s="106" t="s">
        <v>45</v>
      </c>
      <c r="D35" s="107">
        <v>88</v>
      </c>
      <c r="E35" s="100">
        <v>26.4</v>
      </c>
      <c r="F35" s="102">
        <v>45110</v>
      </c>
      <c r="G35" s="103" t="s">
        <v>183</v>
      </c>
      <c r="H35" s="104">
        <v>46.5</v>
      </c>
      <c r="I35" s="104" t="s">
        <v>185</v>
      </c>
      <c r="J35" s="102">
        <v>44908</v>
      </c>
      <c r="K35" s="103" t="s">
        <v>183</v>
      </c>
      <c r="L35" s="104">
        <v>125.5</v>
      </c>
      <c r="M35" s="104">
        <v>172</v>
      </c>
      <c r="N35" s="105">
        <v>5</v>
      </c>
      <c r="O35" s="108" t="s">
        <v>187</v>
      </c>
      <c r="P35" s="4"/>
    </row>
    <row r="36" spans="1:16" ht="15" customHeight="1" x14ac:dyDescent="0.35">
      <c r="A36" s="1"/>
      <c r="B36" s="100">
        <v>21</v>
      </c>
      <c r="C36" s="106" t="s">
        <v>47</v>
      </c>
      <c r="D36" s="107">
        <v>89</v>
      </c>
      <c r="E36" s="100">
        <v>26.7</v>
      </c>
      <c r="F36" s="102">
        <v>45222</v>
      </c>
      <c r="G36" s="103" t="s">
        <v>183</v>
      </c>
      <c r="H36" s="104">
        <v>49.5</v>
      </c>
      <c r="I36" s="104" t="s">
        <v>185</v>
      </c>
      <c r="J36" s="102">
        <v>45803</v>
      </c>
      <c r="K36" s="103" t="s">
        <v>183</v>
      </c>
      <c r="L36" s="104">
        <v>121</v>
      </c>
      <c r="M36" s="104">
        <v>170.5</v>
      </c>
      <c r="N36" s="105">
        <v>6</v>
      </c>
      <c r="O36" s="108" t="s">
        <v>187</v>
      </c>
      <c r="P36" s="4"/>
    </row>
    <row r="37" spans="1:16" ht="15" customHeight="1" x14ac:dyDescent="0.35">
      <c r="A37" s="1"/>
      <c r="B37" s="100">
        <v>22</v>
      </c>
      <c r="C37" s="106" t="s">
        <v>48</v>
      </c>
      <c r="D37" s="107">
        <v>85</v>
      </c>
      <c r="E37" s="100">
        <v>25.5</v>
      </c>
      <c r="F37" s="102">
        <v>45258</v>
      </c>
      <c r="G37" s="103" t="s">
        <v>183</v>
      </c>
      <c r="H37" s="104">
        <v>0</v>
      </c>
      <c r="I37" s="104" t="s">
        <v>185</v>
      </c>
      <c r="J37" s="102">
        <v>44726</v>
      </c>
      <c r="K37" s="103" t="s">
        <v>183</v>
      </c>
      <c r="L37" s="104">
        <v>121.9</v>
      </c>
      <c r="M37" s="104">
        <v>121.9</v>
      </c>
      <c r="N37" s="105">
        <v>24</v>
      </c>
      <c r="O37" s="108" t="s">
        <v>187</v>
      </c>
      <c r="P37" s="4"/>
    </row>
    <row r="38" spans="1:16" ht="15" customHeight="1" x14ac:dyDescent="0.35">
      <c r="A38" s="1"/>
      <c r="B38" s="100">
        <v>23</v>
      </c>
      <c r="C38" s="106" t="s">
        <v>49</v>
      </c>
      <c r="D38" s="107">
        <v>80</v>
      </c>
      <c r="E38" s="100">
        <v>24</v>
      </c>
      <c r="F38" s="102">
        <v>45797</v>
      </c>
      <c r="G38" s="103" t="s">
        <v>183</v>
      </c>
      <c r="H38" s="104">
        <v>51.3</v>
      </c>
      <c r="I38" s="104" t="s">
        <v>189</v>
      </c>
      <c r="J38" s="102">
        <v>45255</v>
      </c>
      <c r="K38" s="103" t="s">
        <v>183</v>
      </c>
      <c r="L38" s="104">
        <v>87.4</v>
      </c>
      <c r="M38" s="104">
        <v>138.69999999999999</v>
      </c>
      <c r="N38" s="105">
        <v>15</v>
      </c>
      <c r="O38" s="108" t="s">
        <v>187</v>
      </c>
      <c r="P38" s="4"/>
    </row>
    <row r="39" spans="1:16" ht="15" customHeight="1" x14ac:dyDescent="0.35">
      <c r="A39" s="1"/>
      <c r="B39" s="100">
        <v>24</v>
      </c>
      <c r="C39" s="106" t="s">
        <v>52</v>
      </c>
      <c r="D39" s="107">
        <v>89</v>
      </c>
      <c r="E39" s="100">
        <v>26.7</v>
      </c>
      <c r="F39" s="102">
        <v>45556</v>
      </c>
      <c r="G39" s="103" t="s">
        <v>183</v>
      </c>
      <c r="H39" s="104">
        <v>49.8</v>
      </c>
      <c r="I39" s="104" t="s">
        <v>188</v>
      </c>
      <c r="J39" s="102">
        <v>45662</v>
      </c>
      <c r="K39" s="103" t="s">
        <v>183</v>
      </c>
      <c r="L39" s="104">
        <v>51.599999999999994</v>
      </c>
      <c r="M39" s="104">
        <v>101.39999999999999</v>
      </c>
      <c r="N39" s="105">
        <v>33</v>
      </c>
      <c r="O39" s="108" t="s">
        <v>187</v>
      </c>
      <c r="P39" s="4"/>
    </row>
    <row r="40" spans="1:16" ht="15" customHeight="1" x14ac:dyDescent="0.35">
      <c r="A40" s="1"/>
      <c r="B40" s="100">
        <v>25</v>
      </c>
      <c r="C40" s="106" t="s">
        <v>60</v>
      </c>
      <c r="D40" s="107">
        <v>89</v>
      </c>
      <c r="E40" s="100">
        <v>26.7</v>
      </c>
      <c r="F40" s="102">
        <v>45281</v>
      </c>
      <c r="G40" s="103" t="s">
        <v>183</v>
      </c>
      <c r="H40" s="104">
        <v>48.599999999999994</v>
      </c>
      <c r="I40" s="104" t="s">
        <v>188</v>
      </c>
      <c r="J40" s="102">
        <v>44930</v>
      </c>
      <c r="K40" s="103" t="s">
        <v>183</v>
      </c>
      <c r="L40" s="104">
        <v>56.7</v>
      </c>
      <c r="M40" s="104">
        <v>105.3</v>
      </c>
      <c r="N40" s="105">
        <v>31</v>
      </c>
      <c r="O40" s="108" t="s">
        <v>187</v>
      </c>
      <c r="P40" s="4"/>
    </row>
    <row r="41" spans="1:16" ht="15" customHeight="1" x14ac:dyDescent="0.35">
      <c r="A41" s="1"/>
      <c r="B41" s="100">
        <v>26</v>
      </c>
      <c r="C41" s="106" t="s">
        <v>61</v>
      </c>
      <c r="D41" s="107">
        <v>86</v>
      </c>
      <c r="E41" s="100">
        <v>25.8</v>
      </c>
      <c r="F41" s="102">
        <v>45611</v>
      </c>
      <c r="G41" s="103" t="s">
        <v>183</v>
      </c>
      <c r="H41" s="104">
        <v>51.3</v>
      </c>
      <c r="I41" s="104" t="s">
        <v>185</v>
      </c>
      <c r="J41" s="102">
        <v>44919</v>
      </c>
      <c r="K41" s="103" t="s">
        <v>183</v>
      </c>
      <c r="L41" s="104">
        <v>126.4</v>
      </c>
      <c r="M41" s="104">
        <v>177.7</v>
      </c>
      <c r="N41" s="105">
        <v>2</v>
      </c>
      <c r="O41" s="108" t="s">
        <v>187</v>
      </c>
      <c r="P41" s="4"/>
    </row>
    <row r="42" spans="1:16" ht="15" customHeight="1" x14ac:dyDescent="0.35">
      <c r="A42" s="1"/>
      <c r="B42" s="100">
        <v>27</v>
      </c>
      <c r="C42" s="106" t="s">
        <v>62</v>
      </c>
      <c r="D42" s="107">
        <v>89</v>
      </c>
      <c r="E42" s="100">
        <v>26.7</v>
      </c>
      <c r="F42" s="102">
        <v>45641</v>
      </c>
      <c r="G42" s="103" t="s">
        <v>183</v>
      </c>
      <c r="H42" s="104">
        <v>52.2</v>
      </c>
      <c r="I42" s="104" t="s">
        <v>185</v>
      </c>
      <c r="J42" s="102">
        <v>44823</v>
      </c>
      <c r="K42" s="103" t="s">
        <v>183</v>
      </c>
      <c r="L42" s="104">
        <v>128.19999999999999</v>
      </c>
      <c r="M42" s="104">
        <v>180.39999999999998</v>
      </c>
      <c r="N42" s="105">
        <v>1</v>
      </c>
      <c r="O42" s="108" t="s">
        <v>187</v>
      </c>
      <c r="P42" s="4"/>
    </row>
    <row r="43" spans="1:16" ht="15" customHeight="1" x14ac:dyDescent="0.35">
      <c r="A43" s="1"/>
      <c r="B43" s="100">
        <v>28</v>
      </c>
      <c r="C43" s="106" t="s">
        <v>65</v>
      </c>
      <c r="D43" s="107">
        <v>87</v>
      </c>
      <c r="E43" s="100">
        <v>26.099999999999998</v>
      </c>
      <c r="F43" s="102">
        <v>45801</v>
      </c>
      <c r="G43" s="103" t="s">
        <v>183</v>
      </c>
      <c r="H43" s="104">
        <v>47.4</v>
      </c>
      <c r="I43" s="104" t="s">
        <v>189</v>
      </c>
      <c r="J43" s="102">
        <v>44981</v>
      </c>
      <c r="K43" s="103" t="s">
        <v>183</v>
      </c>
      <c r="L43" s="104">
        <v>89.8</v>
      </c>
      <c r="M43" s="104">
        <v>137.19999999999999</v>
      </c>
      <c r="N43" s="105">
        <v>17</v>
      </c>
      <c r="O43" s="108" t="s">
        <v>187</v>
      </c>
      <c r="P43" s="4"/>
    </row>
    <row r="44" spans="1:16" ht="15" customHeight="1" x14ac:dyDescent="0.35">
      <c r="A44" s="1"/>
      <c r="B44" s="100">
        <v>29</v>
      </c>
      <c r="C44" s="106" t="s">
        <v>73</v>
      </c>
      <c r="D44" s="107">
        <v>84</v>
      </c>
      <c r="E44" s="100">
        <v>25.2</v>
      </c>
      <c r="F44" s="102">
        <v>45140</v>
      </c>
      <c r="G44" s="103" t="s">
        <v>183</v>
      </c>
      <c r="H44" s="104">
        <v>0</v>
      </c>
      <c r="I44" s="104" t="s">
        <v>185</v>
      </c>
      <c r="J44" s="102">
        <v>44948</v>
      </c>
      <c r="K44" s="103" t="s">
        <v>183</v>
      </c>
      <c r="L44" s="104">
        <v>117.7</v>
      </c>
      <c r="M44" s="104">
        <v>117.7</v>
      </c>
      <c r="N44" s="105">
        <v>25</v>
      </c>
      <c r="O44" s="108" t="s">
        <v>187</v>
      </c>
      <c r="P44" s="4"/>
    </row>
    <row r="45" spans="1:16" ht="15" customHeight="1" x14ac:dyDescent="0.35">
      <c r="A45" s="1"/>
      <c r="B45" s="100">
        <v>30</v>
      </c>
      <c r="C45" s="106" t="s">
        <v>74</v>
      </c>
      <c r="D45" s="107">
        <v>87</v>
      </c>
      <c r="E45" s="100">
        <v>26.099999999999998</v>
      </c>
      <c r="F45" s="102">
        <v>45601</v>
      </c>
      <c r="G45" s="103" t="s">
        <v>183</v>
      </c>
      <c r="H45" s="104">
        <v>53.4</v>
      </c>
      <c r="I45" s="104" t="s">
        <v>188</v>
      </c>
      <c r="J45" s="102">
        <v>45068</v>
      </c>
      <c r="K45" s="103" t="s">
        <v>183</v>
      </c>
      <c r="L45" s="104">
        <v>62.099999999999994</v>
      </c>
      <c r="M45" s="104">
        <v>115.5</v>
      </c>
      <c r="N45" s="105">
        <v>26</v>
      </c>
      <c r="O45" s="108" t="s">
        <v>187</v>
      </c>
      <c r="P45" s="4"/>
    </row>
    <row r="46" spans="1:16" ht="15" customHeight="1" x14ac:dyDescent="0.35">
      <c r="A46" s="1"/>
      <c r="B46" s="100">
        <v>31</v>
      </c>
      <c r="C46" s="106" t="s">
        <v>75</v>
      </c>
      <c r="D46" s="107">
        <v>81</v>
      </c>
      <c r="E46" s="100">
        <v>24.3</v>
      </c>
      <c r="F46" s="102">
        <v>45038</v>
      </c>
      <c r="G46" s="103" t="s">
        <v>183</v>
      </c>
      <c r="H46" s="104">
        <v>53.4</v>
      </c>
      <c r="I46" s="104" t="s">
        <v>188</v>
      </c>
      <c r="J46" s="102">
        <v>45689</v>
      </c>
      <c r="K46" s="103" t="s">
        <v>183</v>
      </c>
      <c r="L46" s="104">
        <v>57.599999999999994</v>
      </c>
      <c r="M46" s="104">
        <v>111</v>
      </c>
      <c r="N46" s="105">
        <v>28</v>
      </c>
      <c r="O46" s="108" t="s">
        <v>187</v>
      </c>
      <c r="P46" s="4"/>
    </row>
    <row r="47" spans="1:16" ht="15" customHeight="1" x14ac:dyDescent="0.35">
      <c r="A47" s="1"/>
      <c r="B47" s="109">
        <v>61</v>
      </c>
      <c r="C47" s="110" t="s">
        <v>71</v>
      </c>
      <c r="D47" s="111">
        <v>84</v>
      </c>
      <c r="E47" s="111">
        <v>25.2</v>
      </c>
      <c r="F47" s="112">
        <v>45650</v>
      </c>
      <c r="G47" s="113" t="s">
        <v>183</v>
      </c>
      <c r="H47" s="111">
        <v>54.3</v>
      </c>
      <c r="I47" s="111" t="s">
        <v>189</v>
      </c>
      <c r="J47" s="112">
        <v>45194</v>
      </c>
      <c r="K47" s="103" t="s">
        <v>183</v>
      </c>
      <c r="L47" s="111">
        <v>89.8</v>
      </c>
      <c r="M47" s="111">
        <v>144.1</v>
      </c>
      <c r="N47" s="111">
        <v>14</v>
      </c>
      <c r="O47" s="114" t="s">
        <v>187</v>
      </c>
      <c r="P47" s="4"/>
    </row>
    <row r="48" spans="1:16" ht="15" customHeight="1" x14ac:dyDescent="0.35">
      <c r="A48" s="1"/>
      <c r="B48" s="100">
        <v>32</v>
      </c>
      <c r="C48" s="106" t="s">
        <v>76</v>
      </c>
      <c r="D48" s="107">
        <v>86</v>
      </c>
      <c r="E48" s="100">
        <v>25.8</v>
      </c>
      <c r="F48" s="102">
        <v>45666</v>
      </c>
      <c r="G48" s="103" t="s">
        <v>183</v>
      </c>
      <c r="H48" s="104">
        <v>45.3</v>
      </c>
      <c r="I48" s="104" t="s">
        <v>188</v>
      </c>
      <c r="J48" s="102">
        <v>45272</v>
      </c>
      <c r="K48" s="103" t="s">
        <v>183</v>
      </c>
      <c r="L48" s="104">
        <v>63</v>
      </c>
      <c r="M48" s="104">
        <v>108.3</v>
      </c>
      <c r="N48" s="105">
        <v>30</v>
      </c>
      <c r="O48" s="108" t="s">
        <v>187</v>
      </c>
      <c r="P48" s="4"/>
    </row>
    <row r="49" spans="1:16" ht="14.25" customHeight="1" x14ac:dyDescent="0.35">
      <c r="A49" s="1"/>
      <c r="B49" s="100">
        <v>33</v>
      </c>
      <c r="C49" s="101" t="s">
        <v>10</v>
      </c>
      <c r="D49" s="100">
        <v>85</v>
      </c>
      <c r="E49" s="100">
        <v>25.5</v>
      </c>
      <c r="F49" s="102">
        <v>44734</v>
      </c>
      <c r="G49" s="103" t="s">
        <v>183</v>
      </c>
      <c r="H49" s="104">
        <v>47.7</v>
      </c>
      <c r="I49" s="104" t="s">
        <v>185</v>
      </c>
      <c r="J49" s="102">
        <v>44752</v>
      </c>
      <c r="K49" s="103" t="s">
        <v>183</v>
      </c>
      <c r="L49" s="104">
        <v>0</v>
      </c>
      <c r="M49" s="104">
        <v>47.7</v>
      </c>
      <c r="N49" s="105">
        <v>47</v>
      </c>
      <c r="O49" s="108" t="s">
        <v>186</v>
      </c>
      <c r="P49" s="1"/>
    </row>
    <row r="50" spans="1:16" ht="14.25" customHeight="1" x14ac:dyDescent="0.35">
      <c r="A50" s="1"/>
      <c r="B50" s="100">
        <v>34</v>
      </c>
      <c r="C50" s="101" t="s">
        <v>13</v>
      </c>
      <c r="D50" s="100">
        <v>80</v>
      </c>
      <c r="E50" s="100">
        <v>24</v>
      </c>
      <c r="F50" s="102">
        <v>45677</v>
      </c>
      <c r="G50" s="103" t="s">
        <v>183</v>
      </c>
      <c r="H50" s="104">
        <v>46.2</v>
      </c>
      <c r="I50" s="104">
        <v>0</v>
      </c>
      <c r="J50" s="102">
        <v>44840</v>
      </c>
      <c r="K50" s="103" t="s">
        <v>183</v>
      </c>
      <c r="L50" s="104">
        <v>0</v>
      </c>
      <c r="M50" s="104">
        <v>46.2</v>
      </c>
      <c r="N50" s="105">
        <v>50</v>
      </c>
      <c r="O50" s="108" t="s">
        <v>186</v>
      </c>
      <c r="P50" s="1"/>
    </row>
    <row r="51" spans="1:16" ht="14.25" customHeight="1" x14ac:dyDescent="0.35">
      <c r="A51" s="1"/>
      <c r="B51" s="100">
        <v>35</v>
      </c>
      <c r="C51" s="101" t="s">
        <v>15</v>
      </c>
      <c r="D51" s="100">
        <v>88</v>
      </c>
      <c r="E51" s="100">
        <v>26.4</v>
      </c>
      <c r="F51" s="102">
        <v>45604</v>
      </c>
      <c r="G51" s="103" t="s">
        <v>183</v>
      </c>
      <c r="H51" s="104">
        <v>46.5</v>
      </c>
      <c r="I51" s="104" t="s">
        <v>185</v>
      </c>
      <c r="J51" s="102">
        <v>44623</v>
      </c>
      <c r="K51" s="103" t="s">
        <v>184</v>
      </c>
      <c r="L51" s="104">
        <v>0</v>
      </c>
      <c r="M51" s="104">
        <v>46.5</v>
      </c>
      <c r="N51" s="105">
        <v>49</v>
      </c>
      <c r="O51" s="108" t="s">
        <v>186</v>
      </c>
      <c r="P51" s="1"/>
    </row>
    <row r="52" spans="1:16" ht="14.25" customHeight="1" x14ac:dyDescent="0.35">
      <c r="A52" s="1"/>
      <c r="B52" s="100">
        <v>36</v>
      </c>
      <c r="C52" s="101" t="s">
        <v>16</v>
      </c>
      <c r="D52" s="100">
        <v>95</v>
      </c>
      <c r="E52" s="100">
        <v>28.5</v>
      </c>
      <c r="F52" s="102">
        <v>44813</v>
      </c>
      <c r="G52" s="103" t="s">
        <v>183</v>
      </c>
      <c r="H52" s="104">
        <v>48.599999999999994</v>
      </c>
      <c r="I52" s="104" t="s">
        <v>185</v>
      </c>
      <c r="J52" s="102">
        <v>45524</v>
      </c>
      <c r="K52" s="103" t="s">
        <v>183</v>
      </c>
      <c r="L52" s="104">
        <v>0</v>
      </c>
      <c r="M52" s="104">
        <v>48.599999999999994</v>
      </c>
      <c r="N52" s="105">
        <v>46</v>
      </c>
      <c r="O52" s="108" t="s">
        <v>186</v>
      </c>
      <c r="P52" s="1"/>
    </row>
    <row r="53" spans="1:16" ht="14.25" customHeight="1" x14ac:dyDescent="0.35">
      <c r="A53" s="1"/>
      <c r="B53" s="100">
        <v>37</v>
      </c>
      <c r="C53" s="101" t="s">
        <v>18</v>
      </c>
      <c r="D53" s="100">
        <v>84</v>
      </c>
      <c r="E53" s="100">
        <v>25.2</v>
      </c>
      <c r="F53" s="102">
        <v>45285</v>
      </c>
      <c r="G53" s="103" t="s">
        <v>183</v>
      </c>
      <c r="H53" s="104">
        <v>47.099999999999994</v>
      </c>
      <c r="I53" s="104">
        <v>0</v>
      </c>
      <c r="J53" s="102">
        <v>45159</v>
      </c>
      <c r="K53" s="103" t="s">
        <v>183</v>
      </c>
      <c r="L53" s="104">
        <v>30</v>
      </c>
      <c r="M53" s="104">
        <v>77.099999999999994</v>
      </c>
      <c r="N53" s="105">
        <v>38</v>
      </c>
      <c r="O53" s="108" t="s">
        <v>186</v>
      </c>
      <c r="P53" s="1"/>
    </row>
    <row r="54" spans="1:16" ht="14.25" customHeight="1" x14ac:dyDescent="0.35">
      <c r="A54" s="1"/>
      <c r="B54" s="100">
        <v>38</v>
      </c>
      <c r="C54" s="101" t="s">
        <v>22</v>
      </c>
      <c r="D54" s="100">
        <v>90</v>
      </c>
      <c r="E54" s="100">
        <v>27</v>
      </c>
      <c r="F54" s="102">
        <v>44809</v>
      </c>
      <c r="G54" s="103" t="s">
        <v>183</v>
      </c>
      <c r="H54" s="104">
        <v>51.599999999999994</v>
      </c>
      <c r="I54" s="104" t="s">
        <v>188</v>
      </c>
      <c r="J54" s="102">
        <v>44333</v>
      </c>
      <c r="K54" s="103" t="s">
        <v>184</v>
      </c>
      <c r="L54" s="104">
        <v>0</v>
      </c>
      <c r="M54" s="104">
        <v>51.599999999999994</v>
      </c>
      <c r="N54" s="105">
        <v>43</v>
      </c>
      <c r="O54" s="108" t="s">
        <v>186</v>
      </c>
      <c r="P54" s="1"/>
    </row>
    <row r="55" spans="1:16" ht="14.25" customHeight="1" x14ac:dyDescent="0.35">
      <c r="A55" s="1"/>
      <c r="B55" s="100">
        <v>39</v>
      </c>
      <c r="C55" s="101" t="s">
        <v>24</v>
      </c>
      <c r="D55" s="100">
        <v>89</v>
      </c>
      <c r="E55" s="100">
        <v>26.7</v>
      </c>
      <c r="F55" s="102">
        <v>45596</v>
      </c>
      <c r="G55" s="103" t="s">
        <v>183</v>
      </c>
      <c r="H55" s="104">
        <v>0</v>
      </c>
      <c r="I55" s="104" t="s">
        <v>189</v>
      </c>
      <c r="J55" s="102">
        <v>45472</v>
      </c>
      <c r="K55" s="103" t="s">
        <v>183</v>
      </c>
      <c r="L55" s="104">
        <v>82.9</v>
      </c>
      <c r="M55" s="104">
        <v>82.9</v>
      </c>
      <c r="N55" s="105">
        <v>37</v>
      </c>
      <c r="O55" s="108" t="s">
        <v>186</v>
      </c>
      <c r="P55" s="1"/>
    </row>
    <row r="56" spans="1:16" ht="14.25" customHeight="1" x14ac:dyDescent="0.35">
      <c r="A56" s="1"/>
      <c r="B56" s="100">
        <v>40</v>
      </c>
      <c r="C56" s="101" t="s">
        <v>25</v>
      </c>
      <c r="D56" s="100">
        <v>88</v>
      </c>
      <c r="E56" s="100">
        <v>26.4</v>
      </c>
      <c r="F56" s="102">
        <v>44789</v>
      </c>
      <c r="G56" s="103" t="s">
        <v>183</v>
      </c>
      <c r="H56" s="104">
        <v>42.3</v>
      </c>
      <c r="I56" s="104" t="s">
        <v>188</v>
      </c>
      <c r="J56" s="102">
        <v>45206</v>
      </c>
      <c r="K56" s="103" t="s">
        <v>183</v>
      </c>
      <c r="L56" s="104">
        <v>0</v>
      </c>
      <c r="M56" s="104">
        <v>42.3</v>
      </c>
      <c r="N56" s="105">
        <v>55</v>
      </c>
      <c r="O56" s="108" t="s">
        <v>186</v>
      </c>
      <c r="P56" s="1"/>
    </row>
    <row r="57" spans="1:16" ht="15" customHeight="1" x14ac:dyDescent="0.35">
      <c r="B57" s="100">
        <v>41</v>
      </c>
      <c r="C57" s="101" t="s">
        <v>27</v>
      </c>
      <c r="D57" s="100">
        <v>89</v>
      </c>
      <c r="E57" s="100">
        <v>26.7</v>
      </c>
      <c r="F57" s="102">
        <v>44814</v>
      </c>
      <c r="G57" s="103" t="s">
        <v>183</v>
      </c>
      <c r="H57" s="104">
        <v>0</v>
      </c>
      <c r="I57" s="104" t="s">
        <v>188</v>
      </c>
      <c r="J57" s="102">
        <v>45031</v>
      </c>
      <c r="K57" s="103" t="s">
        <v>183</v>
      </c>
      <c r="L57" s="104">
        <v>56.7</v>
      </c>
      <c r="M57" s="104">
        <v>56.7</v>
      </c>
      <c r="N57" s="105">
        <v>42</v>
      </c>
      <c r="O57" s="108" t="s">
        <v>186</v>
      </c>
    </row>
    <row r="58" spans="1:16" ht="15" customHeight="1" x14ac:dyDescent="0.35">
      <c r="B58" s="100">
        <v>42</v>
      </c>
      <c r="C58" s="106" t="s">
        <v>29</v>
      </c>
      <c r="D58" s="107">
        <v>89</v>
      </c>
      <c r="E58" s="100">
        <v>26.7</v>
      </c>
      <c r="F58" s="102">
        <v>44600</v>
      </c>
      <c r="G58" s="103" t="s">
        <v>184</v>
      </c>
      <c r="H58" s="104">
        <v>0</v>
      </c>
      <c r="I58" s="104">
        <v>0</v>
      </c>
      <c r="J58" s="102">
        <v>44632</v>
      </c>
      <c r="K58" s="103" t="s">
        <v>184</v>
      </c>
      <c r="L58" s="104">
        <v>0</v>
      </c>
      <c r="M58" s="104">
        <v>0</v>
      </c>
      <c r="N58" s="105">
        <v>56</v>
      </c>
      <c r="O58" s="108" t="s">
        <v>186</v>
      </c>
    </row>
    <row r="59" spans="1:16" ht="15" customHeight="1" x14ac:dyDescent="0.35">
      <c r="B59" s="100">
        <v>43</v>
      </c>
      <c r="C59" s="106" t="s">
        <v>30</v>
      </c>
      <c r="D59" s="107">
        <v>84</v>
      </c>
      <c r="E59" s="100">
        <v>25.2</v>
      </c>
      <c r="F59" s="102">
        <v>44673</v>
      </c>
      <c r="G59" s="103" t="s">
        <v>184</v>
      </c>
      <c r="H59" s="104">
        <v>0</v>
      </c>
      <c r="I59" s="104" t="s">
        <v>188</v>
      </c>
      <c r="J59" s="102">
        <v>45228</v>
      </c>
      <c r="K59" s="103" t="s">
        <v>183</v>
      </c>
      <c r="L59" s="104">
        <v>51.599999999999994</v>
      </c>
      <c r="M59" s="104">
        <v>51.599999999999994</v>
      </c>
      <c r="N59" s="105">
        <v>44</v>
      </c>
      <c r="O59" s="108" t="s">
        <v>186</v>
      </c>
    </row>
    <row r="60" spans="1:16" ht="15" customHeight="1" x14ac:dyDescent="0.35">
      <c r="B60" s="100">
        <v>44</v>
      </c>
      <c r="C60" s="106" t="s">
        <v>33</v>
      </c>
      <c r="D60" s="107">
        <v>84</v>
      </c>
      <c r="E60" s="100">
        <v>25.2</v>
      </c>
      <c r="F60" s="102">
        <v>44651</v>
      </c>
      <c r="G60" s="103" t="s">
        <v>184</v>
      </c>
      <c r="H60" s="104">
        <v>0</v>
      </c>
      <c r="I60" s="104" t="s">
        <v>189</v>
      </c>
      <c r="J60" s="102">
        <v>45049</v>
      </c>
      <c r="K60" s="103" t="s">
        <v>183</v>
      </c>
      <c r="L60" s="104">
        <v>90.1</v>
      </c>
      <c r="M60" s="104">
        <v>90.1</v>
      </c>
      <c r="N60" s="105">
        <v>36</v>
      </c>
      <c r="O60" s="108" t="s">
        <v>186</v>
      </c>
    </row>
    <row r="61" spans="1:16" ht="15" customHeight="1" x14ac:dyDescent="0.35">
      <c r="B61" s="100">
        <v>45</v>
      </c>
      <c r="C61" s="106" t="s">
        <v>38</v>
      </c>
      <c r="D61" s="107">
        <v>90</v>
      </c>
      <c r="E61" s="100">
        <v>27</v>
      </c>
      <c r="F61" s="102">
        <v>45209</v>
      </c>
      <c r="G61" s="103" t="s">
        <v>183</v>
      </c>
      <c r="H61" s="104">
        <v>44.7</v>
      </c>
      <c r="I61" s="104" t="s">
        <v>188</v>
      </c>
      <c r="J61" s="102">
        <v>45557</v>
      </c>
      <c r="K61" s="103" t="s">
        <v>183</v>
      </c>
      <c r="L61" s="104">
        <v>47.1</v>
      </c>
      <c r="M61" s="104">
        <v>91.800000000000011</v>
      </c>
      <c r="N61" s="105">
        <v>34</v>
      </c>
      <c r="O61" s="108" t="s">
        <v>186</v>
      </c>
    </row>
    <row r="62" spans="1:16" ht="15" customHeight="1" x14ac:dyDescent="0.35">
      <c r="B62" s="100">
        <v>46</v>
      </c>
      <c r="C62" s="106" t="s">
        <v>40</v>
      </c>
      <c r="D62" s="107">
        <v>89</v>
      </c>
      <c r="E62" s="100">
        <v>26.7</v>
      </c>
      <c r="F62" s="102">
        <v>45562</v>
      </c>
      <c r="G62" s="103" t="s">
        <v>183</v>
      </c>
      <c r="H62" s="104">
        <v>0</v>
      </c>
      <c r="I62" s="104" t="s">
        <v>188</v>
      </c>
      <c r="J62" s="102">
        <v>44505</v>
      </c>
      <c r="K62" s="103" t="s">
        <v>184</v>
      </c>
      <c r="L62" s="104">
        <v>0</v>
      </c>
      <c r="M62" s="104">
        <v>0</v>
      </c>
      <c r="N62" s="105">
        <v>57</v>
      </c>
      <c r="O62" s="108" t="s">
        <v>186</v>
      </c>
    </row>
    <row r="63" spans="1:16" ht="15" customHeight="1" x14ac:dyDescent="0.35">
      <c r="B63" s="100">
        <v>47</v>
      </c>
      <c r="C63" s="106" t="s">
        <v>42</v>
      </c>
      <c r="D63" s="107">
        <v>85</v>
      </c>
      <c r="E63" s="100">
        <v>25.5</v>
      </c>
      <c r="F63" s="102">
        <v>44944</v>
      </c>
      <c r="G63" s="103" t="s">
        <v>183</v>
      </c>
      <c r="H63" s="104">
        <v>0</v>
      </c>
      <c r="I63" s="104" t="s">
        <v>189</v>
      </c>
      <c r="J63" s="102">
        <v>44475</v>
      </c>
      <c r="K63" s="103" t="s">
        <v>184</v>
      </c>
      <c r="L63" s="104">
        <v>0</v>
      </c>
      <c r="M63" s="104">
        <v>0</v>
      </c>
      <c r="N63" s="105">
        <v>58</v>
      </c>
      <c r="O63" s="108" t="s">
        <v>186</v>
      </c>
    </row>
    <row r="64" spans="1:16" ht="15" customHeight="1" x14ac:dyDescent="0.35">
      <c r="B64" s="100">
        <v>48</v>
      </c>
      <c r="C64" s="106" t="s">
        <v>44</v>
      </c>
      <c r="D64" s="107">
        <v>89</v>
      </c>
      <c r="E64" s="100">
        <v>26.7</v>
      </c>
      <c r="F64" s="102">
        <v>44686</v>
      </c>
      <c r="G64" s="103" t="s">
        <v>184</v>
      </c>
      <c r="H64" s="104">
        <v>0</v>
      </c>
      <c r="I64" s="104" t="s">
        <v>189</v>
      </c>
      <c r="J64" s="102">
        <v>44653</v>
      </c>
      <c r="K64" s="103" t="s">
        <v>184</v>
      </c>
      <c r="L64" s="104">
        <v>0</v>
      </c>
      <c r="M64" s="104">
        <v>0</v>
      </c>
      <c r="N64" s="105">
        <v>59</v>
      </c>
      <c r="O64" s="108" t="s">
        <v>186</v>
      </c>
    </row>
    <row r="65" spans="2:15" ht="15" customHeight="1" x14ac:dyDescent="0.35">
      <c r="B65" s="100">
        <v>49</v>
      </c>
      <c r="C65" s="106" t="s">
        <v>46</v>
      </c>
      <c r="D65" s="107">
        <v>90</v>
      </c>
      <c r="E65" s="100">
        <v>27</v>
      </c>
      <c r="F65" s="102">
        <v>45561</v>
      </c>
      <c r="G65" s="103" t="s">
        <v>183</v>
      </c>
      <c r="H65" s="104">
        <v>44.7</v>
      </c>
      <c r="I65" s="104" t="s">
        <v>185</v>
      </c>
      <c r="J65" s="102">
        <v>44598</v>
      </c>
      <c r="K65" s="103" t="s">
        <v>184</v>
      </c>
      <c r="L65" s="104">
        <v>0</v>
      </c>
      <c r="M65" s="104">
        <v>44.7</v>
      </c>
      <c r="N65" s="105">
        <v>52</v>
      </c>
      <c r="O65" s="108" t="s">
        <v>186</v>
      </c>
    </row>
    <row r="66" spans="2:15" ht="15" customHeight="1" x14ac:dyDescent="0.35">
      <c r="B66" s="100">
        <v>50</v>
      </c>
      <c r="C66" s="106" t="s">
        <v>50</v>
      </c>
      <c r="D66" s="107">
        <v>83</v>
      </c>
      <c r="E66" s="100">
        <v>24.9</v>
      </c>
      <c r="F66" s="102">
        <v>45636</v>
      </c>
      <c r="G66" s="103" t="s">
        <v>183</v>
      </c>
      <c r="H66" s="104">
        <v>0</v>
      </c>
      <c r="I66" s="104" t="s">
        <v>185</v>
      </c>
      <c r="J66" s="102">
        <v>45774</v>
      </c>
      <c r="K66" s="103" t="s">
        <v>183</v>
      </c>
      <c r="L66" s="104">
        <v>0</v>
      </c>
      <c r="M66" s="104">
        <v>0</v>
      </c>
      <c r="N66" s="105">
        <v>60</v>
      </c>
      <c r="O66" s="108" t="s">
        <v>186</v>
      </c>
    </row>
    <row r="67" spans="2:15" ht="15" customHeight="1" x14ac:dyDescent="0.35">
      <c r="B67" s="100">
        <v>51</v>
      </c>
      <c r="C67" s="106" t="s">
        <v>51</v>
      </c>
      <c r="D67" s="107">
        <v>90</v>
      </c>
      <c r="E67" s="100">
        <v>27</v>
      </c>
      <c r="F67" s="102">
        <v>45104</v>
      </c>
      <c r="G67" s="103" t="s">
        <v>183</v>
      </c>
      <c r="H67" s="104">
        <v>0</v>
      </c>
      <c r="I67" s="104">
        <v>0</v>
      </c>
      <c r="J67" s="102">
        <v>45688</v>
      </c>
      <c r="K67" s="103" t="s">
        <v>183</v>
      </c>
      <c r="L67" s="104">
        <v>0</v>
      </c>
      <c r="M67" s="104">
        <v>0</v>
      </c>
      <c r="N67" s="105">
        <v>61</v>
      </c>
      <c r="O67" s="108" t="s">
        <v>186</v>
      </c>
    </row>
    <row r="68" spans="2:15" ht="15" customHeight="1" x14ac:dyDescent="0.35">
      <c r="B68" s="100">
        <v>52</v>
      </c>
      <c r="C68" s="106" t="s">
        <v>53</v>
      </c>
      <c r="D68" s="107">
        <v>87</v>
      </c>
      <c r="E68" s="100">
        <v>26.099999999999998</v>
      </c>
      <c r="F68" s="102">
        <v>45022</v>
      </c>
      <c r="G68" s="103" t="s">
        <v>183</v>
      </c>
      <c r="H68" s="104">
        <v>0</v>
      </c>
      <c r="I68" s="104" t="s">
        <v>188</v>
      </c>
      <c r="J68" s="102">
        <v>44767</v>
      </c>
      <c r="K68" s="103" t="s">
        <v>183</v>
      </c>
      <c r="L68" s="104">
        <v>0</v>
      </c>
      <c r="M68" s="104">
        <v>0</v>
      </c>
      <c r="N68" s="105">
        <v>62</v>
      </c>
      <c r="O68" s="108" t="s">
        <v>186</v>
      </c>
    </row>
    <row r="69" spans="2:15" ht="15" customHeight="1" x14ac:dyDescent="0.35">
      <c r="B69" s="100">
        <v>53</v>
      </c>
      <c r="C69" s="106" t="s">
        <v>55</v>
      </c>
      <c r="D69" s="107">
        <v>83</v>
      </c>
      <c r="E69" s="100">
        <v>24.9</v>
      </c>
      <c r="F69" s="102">
        <v>44986</v>
      </c>
      <c r="G69" s="103" t="s">
        <v>183</v>
      </c>
      <c r="H69" s="104">
        <v>43.5</v>
      </c>
      <c r="I69" s="104" t="s">
        <v>185</v>
      </c>
      <c r="J69" s="102">
        <v>45353</v>
      </c>
      <c r="K69" s="103" t="s">
        <v>183</v>
      </c>
      <c r="L69" s="104">
        <v>0</v>
      </c>
      <c r="M69" s="104">
        <v>43.5</v>
      </c>
      <c r="N69" s="105">
        <v>54</v>
      </c>
      <c r="O69" s="108" t="s">
        <v>186</v>
      </c>
    </row>
    <row r="70" spans="2:15" ht="15" customHeight="1" x14ac:dyDescent="0.35">
      <c r="B70" s="100">
        <v>54</v>
      </c>
      <c r="C70" s="106" t="s">
        <v>56</v>
      </c>
      <c r="D70" s="107">
        <v>88</v>
      </c>
      <c r="E70" s="100">
        <v>26.4</v>
      </c>
      <c r="F70" s="102">
        <v>45521</v>
      </c>
      <c r="G70" s="103" t="s">
        <v>183</v>
      </c>
      <c r="H70" s="104">
        <v>50.4</v>
      </c>
      <c r="I70" s="104" t="s">
        <v>185</v>
      </c>
      <c r="J70" s="102">
        <v>44246</v>
      </c>
      <c r="K70" s="103" t="s">
        <v>184</v>
      </c>
      <c r="L70" s="104">
        <v>0</v>
      </c>
      <c r="M70" s="104">
        <v>50.4</v>
      </c>
      <c r="N70" s="105">
        <v>45</v>
      </c>
      <c r="O70" s="108" t="s">
        <v>186</v>
      </c>
    </row>
    <row r="71" spans="2:15" ht="15" customHeight="1" x14ac:dyDescent="0.35">
      <c r="B71" s="100">
        <v>55</v>
      </c>
      <c r="C71" s="106" t="s">
        <v>57</v>
      </c>
      <c r="D71" s="107">
        <v>84</v>
      </c>
      <c r="E71" s="100">
        <v>25.2</v>
      </c>
      <c r="F71" s="102">
        <v>45222</v>
      </c>
      <c r="G71" s="103" t="s">
        <v>183</v>
      </c>
      <c r="H71" s="104">
        <v>44.7</v>
      </c>
      <c r="I71" s="104" t="s">
        <v>188</v>
      </c>
      <c r="J71" s="102">
        <v>44493</v>
      </c>
      <c r="K71" s="103" t="s">
        <v>184</v>
      </c>
      <c r="L71" s="104">
        <v>0</v>
      </c>
      <c r="M71" s="104">
        <v>44.7</v>
      </c>
      <c r="N71" s="105">
        <v>53</v>
      </c>
      <c r="O71" s="108" t="s">
        <v>186</v>
      </c>
    </row>
    <row r="72" spans="2:15" ht="15" customHeight="1" x14ac:dyDescent="0.35">
      <c r="B72" s="100">
        <v>56</v>
      </c>
      <c r="C72" s="106" t="s">
        <v>58</v>
      </c>
      <c r="D72" s="107">
        <v>82</v>
      </c>
      <c r="E72" s="100">
        <v>24.599999999999998</v>
      </c>
      <c r="F72" s="102">
        <v>44618</v>
      </c>
      <c r="G72" s="103" t="s">
        <v>184</v>
      </c>
      <c r="H72" s="104">
        <v>0</v>
      </c>
      <c r="I72" s="104" t="s">
        <v>189</v>
      </c>
      <c r="J72" s="102">
        <v>45399</v>
      </c>
      <c r="K72" s="103" t="s">
        <v>183</v>
      </c>
      <c r="L72" s="104">
        <v>91.6</v>
      </c>
      <c r="M72" s="104">
        <v>91.6</v>
      </c>
      <c r="N72" s="105">
        <v>35</v>
      </c>
      <c r="O72" s="108" t="s">
        <v>186</v>
      </c>
    </row>
    <row r="73" spans="2:15" ht="15" customHeight="1" x14ac:dyDescent="0.35">
      <c r="B73" s="100">
        <v>57</v>
      </c>
      <c r="C73" s="106" t="s">
        <v>59</v>
      </c>
      <c r="D73" s="107">
        <v>81</v>
      </c>
      <c r="E73" s="100">
        <v>24.3</v>
      </c>
      <c r="F73" s="102">
        <v>45314</v>
      </c>
      <c r="G73" s="103" t="s">
        <v>183</v>
      </c>
      <c r="H73" s="104">
        <v>45.6</v>
      </c>
      <c r="I73" s="104">
        <v>0</v>
      </c>
      <c r="J73" s="102">
        <v>44508</v>
      </c>
      <c r="K73" s="103" t="s">
        <v>184</v>
      </c>
      <c r="L73" s="104">
        <v>0</v>
      </c>
      <c r="M73" s="104">
        <v>45.6</v>
      </c>
      <c r="N73" s="105">
        <v>51</v>
      </c>
      <c r="O73" s="108" t="s">
        <v>186</v>
      </c>
    </row>
    <row r="74" spans="2:15" ht="15" customHeight="1" x14ac:dyDescent="0.35">
      <c r="B74" s="100">
        <v>58</v>
      </c>
      <c r="C74" s="106" t="s">
        <v>63</v>
      </c>
      <c r="D74" s="107">
        <v>88</v>
      </c>
      <c r="E74" s="100">
        <v>26.4</v>
      </c>
      <c r="F74" s="102">
        <v>44617</v>
      </c>
      <c r="G74" s="103" t="s">
        <v>184</v>
      </c>
      <c r="H74" s="104">
        <v>0</v>
      </c>
      <c r="I74" s="104" t="s">
        <v>188</v>
      </c>
      <c r="J74" s="102">
        <v>44202</v>
      </c>
      <c r="K74" s="103" t="s">
        <v>184</v>
      </c>
      <c r="L74" s="104">
        <v>0</v>
      </c>
      <c r="M74" s="104">
        <v>0</v>
      </c>
      <c r="N74" s="105">
        <v>63</v>
      </c>
      <c r="O74" s="108" t="s">
        <v>186</v>
      </c>
    </row>
    <row r="75" spans="2:15" ht="15" customHeight="1" x14ac:dyDescent="0.35">
      <c r="B75" s="100">
        <v>59</v>
      </c>
      <c r="C75" s="106" t="s">
        <v>64</v>
      </c>
      <c r="D75" s="107">
        <v>89</v>
      </c>
      <c r="E75" s="100">
        <v>26.7</v>
      </c>
      <c r="F75" s="102">
        <v>45045</v>
      </c>
      <c r="G75" s="103" t="s">
        <v>183</v>
      </c>
      <c r="H75" s="104">
        <v>47.099999999999994</v>
      </c>
      <c r="I75" s="104">
        <v>0</v>
      </c>
      <c r="J75" s="102">
        <v>45517</v>
      </c>
      <c r="K75" s="103" t="s">
        <v>183</v>
      </c>
      <c r="L75" s="104">
        <v>0</v>
      </c>
      <c r="M75" s="104">
        <v>47.099999999999994</v>
      </c>
      <c r="N75" s="105">
        <v>48</v>
      </c>
      <c r="O75" s="108" t="s">
        <v>186</v>
      </c>
    </row>
    <row r="76" spans="2:15" ht="15" customHeight="1" x14ac:dyDescent="0.35">
      <c r="B76" s="100">
        <v>60</v>
      </c>
      <c r="C76" s="106" t="s">
        <v>66</v>
      </c>
      <c r="D76" s="107">
        <v>88</v>
      </c>
      <c r="E76" s="100">
        <v>26.4</v>
      </c>
      <c r="F76" s="102">
        <v>44874</v>
      </c>
      <c r="G76" s="103" t="s">
        <v>183</v>
      </c>
      <c r="H76" s="104">
        <v>0</v>
      </c>
      <c r="I76" s="104" t="s">
        <v>185</v>
      </c>
      <c r="J76" s="102">
        <v>44632</v>
      </c>
      <c r="K76" s="103" t="s">
        <v>184</v>
      </c>
      <c r="L76" s="104">
        <v>0</v>
      </c>
      <c r="M76" s="104">
        <v>0</v>
      </c>
      <c r="N76" s="105">
        <v>64</v>
      </c>
      <c r="O76" s="108" t="s">
        <v>186</v>
      </c>
    </row>
    <row r="77" spans="2:15" ht="15" customHeight="1" x14ac:dyDescent="0.35">
      <c r="B77" s="100">
        <v>61</v>
      </c>
      <c r="C77" s="106" t="s">
        <v>67</v>
      </c>
      <c r="D77" s="107">
        <v>83</v>
      </c>
      <c r="E77" s="100">
        <v>24.9</v>
      </c>
      <c r="F77" s="102">
        <v>44677</v>
      </c>
      <c r="G77" s="103" t="s">
        <v>184</v>
      </c>
      <c r="H77" s="104">
        <v>0</v>
      </c>
      <c r="I77" s="104" t="s">
        <v>189</v>
      </c>
      <c r="J77" s="102">
        <v>44447</v>
      </c>
      <c r="K77" s="103" t="s">
        <v>184</v>
      </c>
      <c r="L77" s="104">
        <v>0</v>
      </c>
      <c r="M77" s="104">
        <v>0</v>
      </c>
      <c r="N77" s="105">
        <v>65</v>
      </c>
      <c r="O77" s="108" t="s">
        <v>186</v>
      </c>
    </row>
    <row r="78" spans="2:15" ht="15" customHeight="1" x14ac:dyDescent="0.35">
      <c r="B78" s="100">
        <v>62</v>
      </c>
      <c r="C78" s="106" t="s">
        <v>68</v>
      </c>
      <c r="D78" s="107">
        <v>90</v>
      </c>
      <c r="E78" s="100">
        <v>27</v>
      </c>
      <c r="F78" s="102">
        <v>45444</v>
      </c>
      <c r="G78" s="103" t="s">
        <v>183</v>
      </c>
      <c r="H78" s="104">
        <v>0</v>
      </c>
      <c r="I78" s="104" t="s">
        <v>188</v>
      </c>
      <c r="J78" s="102">
        <v>44461</v>
      </c>
      <c r="K78" s="103" t="s">
        <v>184</v>
      </c>
      <c r="L78" s="104">
        <v>0</v>
      </c>
      <c r="M78" s="104">
        <v>0</v>
      </c>
      <c r="N78" s="105">
        <v>66</v>
      </c>
      <c r="O78" s="108" t="s">
        <v>186</v>
      </c>
    </row>
    <row r="79" spans="2:15" ht="15" customHeight="1" x14ac:dyDescent="0.35">
      <c r="B79" s="100">
        <v>63</v>
      </c>
      <c r="C79" s="106" t="s">
        <v>69</v>
      </c>
      <c r="D79" s="107">
        <v>83</v>
      </c>
      <c r="E79" s="100">
        <v>24.9</v>
      </c>
      <c r="F79" s="102">
        <v>45386</v>
      </c>
      <c r="G79" s="103" t="s">
        <v>183</v>
      </c>
      <c r="H79" s="104">
        <v>48</v>
      </c>
      <c r="I79" s="104">
        <v>0</v>
      </c>
      <c r="J79" s="102">
        <v>45057</v>
      </c>
      <c r="K79" s="103" t="s">
        <v>183</v>
      </c>
      <c r="L79" s="104">
        <v>29.099999999999998</v>
      </c>
      <c r="M79" s="104">
        <v>77.099999999999994</v>
      </c>
      <c r="N79" s="105">
        <v>39</v>
      </c>
      <c r="O79" s="108" t="s">
        <v>186</v>
      </c>
    </row>
    <row r="80" spans="2:15" ht="15" customHeight="1" x14ac:dyDescent="0.35">
      <c r="B80" s="100">
        <v>64</v>
      </c>
      <c r="C80" s="106" t="s">
        <v>70</v>
      </c>
      <c r="D80" s="107">
        <v>85</v>
      </c>
      <c r="E80" s="100">
        <v>25.5</v>
      </c>
      <c r="F80" s="102">
        <v>45223</v>
      </c>
      <c r="G80" s="103" t="s">
        <v>183</v>
      </c>
      <c r="H80" s="104">
        <v>0</v>
      </c>
      <c r="I80" s="104" t="s">
        <v>188</v>
      </c>
      <c r="J80" s="102">
        <v>45002</v>
      </c>
      <c r="K80" s="103" t="s">
        <v>183</v>
      </c>
      <c r="L80" s="104">
        <v>57.599999999999994</v>
      </c>
      <c r="M80" s="104">
        <v>57.599999999999994</v>
      </c>
      <c r="N80" s="105">
        <v>41</v>
      </c>
      <c r="O80" s="108" t="s">
        <v>186</v>
      </c>
    </row>
    <row r="81" spans="2:15" ht="15" customHeight="1" x14ac:dyDescent="0.35">
      <c r="B81" s="100">
        <v>65</v>
      </c>
      <c r="C81" s="106" t="s">
        <v>72</v>
      </c>
      <c r="D81" s="107">
        <v>84</v>
      </c>
      <c r="E81" s="100">
        <v>25.2</v>
      </c>
      <c r="F81" s="102">
        <v>44869</v>
      </c>
      <c r="G81" s="103" t="s">
        <v>183</v>
      </c>
      <c r="H81" s="104">
        <v>0</v>
      </c>
      <c r="I81" s="104">
        <v>0</v>
      </c>
      <c r="J81" s="102">
        <v>44737</v>
      </c>
      <c r="K81" s="103" t="s">
        <v>183</v>
      </c>
      <c r="L81" s="104">
        <v>0</v>
      </c>
      <c r="M81" s="104">
        <v>0</v>
      </c>
      <c r="N81" s="105">
        <v>67</v>
      </c>
      <c r="O81" s="108" t="s">
        <v>186</v>
      </c>
    </row>
    <row r="82" spans="2:15" ht="15" customHeight="1" x14ac:dyDescent="0.35">
      <c r="B82" s="100">
        <v>66</v>
      </c>
      <c r="C82" s="106" t="s">
        <v>77</v>
      </c>
      <c r="D82" s="107">
        <v>83</v>
      </c>
      <c r="E82" s="100">
        <v>24.9</v>
      </c>
      <c r="F82" s="102">
        <v>45683</v>
      </c>
      <c r="G82" s="103" t="s">
        <v>183</v>
      </c>
      <c r="H82" s="104">
        <v>41.7</v>
      </c>
      <c r="I82" s="104">
        <v>0</v>
      </c>
      <c r="J82" s="102">
        <v>45631</v>
      </c>
      <c r="K82" s="103" t="s">
        <v>183</v>
      </c>
      <c r="L82" s="104">
        <v>26.4</v>
      </c>
      <c r="M82" s="104">
        <v>68.099999999999994</v>
      </c>
      <c r="N82" s="105">
        <v>40</v>
      </c>
      <c r="O82" s="108" t="s">
        <v>186</v>
      </c>
    </row>
    <row r="83" spans="2:15" ht="15" customHeight="1" x14ac:dyDescent="0.35">
      <c r="B83" s="15"/>
      <c r="C83" s="15"/>
      <c r="D83" s="15"/>
      <c r="E83" s="15"/>
      <c r="F83" s="15"/>
      <c r="G83" s="21"/>
      <c r="H83" s="15"/>
      <c r="I83" s="15"/>
      <c r="J83" s="15"/>
      <c r="K83" s="21"/>
      <c r="L83" s="15"/>
      <c r="M83" s="15"/>
      <c r="N83" s="15"/>
      <c r="O83" s="21"/>
    </row>
    <row r="84" spans="2:15" ht="15" customHeight="1" x14ac:dyDescent="0.35">
      <c r="B84" s="15"/>
      <c r="C84" s="15"/>
      <c r="D84" s="15"/>
      <c r="E84" s="15"/>
      <c r="F84" s="15"/>
      <c r="G84" s="21"/>
      <c r="H84" s="15"/>
      <c r="I84" s="15"/>
      <c r="J84" s="15"/>
      <c r="K84" s="21"/>
      <c r="L84" s="15"/>
      <c r="M84" s="15"/>
      <c r="N84" s="15"/>
      <c r="O84" s="21"/>
    </row>
    <row r="85" spans="2:15" ht="15" customHeight="1" x14ac:dyDescent="0.35">
      <c r="B85" s="15"/>
      <c r="C85" s="15"/>
      <c r="D85" s="15"/>
      <c r="E85" s="15"/>
      <c r="F85" s="15"/>
      <c r="G85" s="21"/>
      <c r="H85" s="15"/>
      <c r="I85" s="15"/>
      <c r="J85" s="15"/>
      <c r="K85" s="174" t="s">
        <v>78</v>
      </c>
      <c r="L85" s="191"/>
      <c r="M85" s="191"/>
      <c r="N85" s="15"/>
      <c r="O85" s="21"/>
    </row>
    <row r="86" spans="2:15" ht="15" customHeight="1" x14ac:dyDescent="0.35">
      <c r="B86" s="15"/>
      <c r="C86" s="15"/>
      <c r="D86" s="15"/>
      <c r="E86" s="15"/>
      <c r="F86" s="15"/>
      <c r="G86" s="21"/>
      <c r="H86" s="15"/>
      <c r="I86" s="15"/>
      <c r="J86" s="15"/>
      <c r="K86" s="2"/>
      <c r="L86" s="2"/>
      <c r="M86" s="2"/>
      <c r="N86" s="15"/>
      <c r="O86" s="21"/>
    </row>
    <row r="87" spans="2:15" ht="15" customHeight="1" x14ac:dyDescent="0.35">
      <c r="B87" s="15"/>
      <c r="C87" s="15"/>
      <c r="D87" s="15"/>
      <c r="E87" s="15"/>
      <c r="F87" s="15"/>
      <c r="G87" s="21"/>
      <c r="H87" s="15"/>
      <c r="I87" s="15"/>
      <c r="J87" s="15"/>
      <c r="K87" s="174" t="s">
        <v>104</v>
      </c>
      <c r="L87" s="191"/>
      <c r="M87" s="191"/>
      <c r="N87" s="15"/>
      <c r="O87" s="21"/>
    </row>
    <row r="88" spans="2:15" ht="15" customHeight="1" x14ac:dyDescent="0.35">
      <c r="B88" s="15"/>
      <c r="C88" s="15"/>
      <c r="D88" s="15"/>
      <c r="E88" s="15"/>
      <c r="F88" s="15"/>
      <c r="G88" s="21"/>
      <c r="H88" s="15"/>
      <c r="I88" s="15"/>
      <c r="J88" s="15"/>
      <c r="K88" s="2"/>
      <c r="L88" s="2"/>
      <c r="M88" s="2"/>
      <c r="N88" s="15"/>
      <c r="O88" s="21"/>
    </row>
    <row r="89" spans="2:15" ht="15" customHeight="1" x14ac:dyDescent="0.35">
      <c r="B89" s="15"/>
      <c r="C89" s="15"/>
      <c r="D89" s="15"/>
      <c r="E89" s="15"/>
      <c r="F89" s="15"/>
      <c r="G89" s="21"/>
      <c r="H89" s="15"/>
      <c r="I89" s="15"/>
      <c r="J89" s="15"/>
      <c r="K89" s="2" t="s">
        <v>79</v>
      </c>
      <c r="L89" s="2"/>
      <c r="M89" s="2"/>
      <c r="N89" s="15"/>
      <c r="O89" s="21"/>
    </row>
    <row r="90" spans="2:15" ht="15" customHeight="1" x14ac:dyDescent="0.35">
      <c r="B90" s="15"/>
      <c r="C90" s="15"/>
      <c r="D90" s="15"/>
      <c r="E90" s="15"/>
      <c r="F90" s="15"/>
      <c r="G90" s="21"/>
      <c r="H90" s="15"/>
      <c r="I90" s="15"/>
      <c r="J90" s="15"/>
      <c r="K90" s="2" t="s">
        <v>80</v>
      </c>
      <c r="L90" s="2"/>
      <c r="M90" s="2"/>
      <c r="N90" s="15"/>
      <c r="O90" s="21"/>
    </row>
    <row r="91" spans="2:15" ht="15" customHeight="1" x14ac:dyDescent="0.35">
      <c r="B91" s="15"/>
      <c r="C91" s="15"/>
      <c r="D91" s="15"/>
      <c r="E91" s="15"/>
      <c r="F91" s="15"/>
      <c r="G91" s="21"/>
      <c r="H91" s="15"/>
      <c r="I91" s="15"/>
      <c r="J91" s="15"/>
      <c r="K91" s="2" t="s">
        <v>81</v>
      </c>
      <c r="L91" s="2"/>
      <c r="M91" s="2"/>
      <c r="N91" s="15"/>
      <c r="O91" s="21"/>
    </row>
    <row r="92" spans="2:15" ht="15" customHeight="1" x14ac:dyDescent="0.35">
      <c r="B92" s="15"/>
      <c r="C92" s="15"/>
      <c r="D92" s="15"/>
      <c r="E92" s="15"/>
      <c r="F92" s="15"/>
      <c r="G92" s="21"/>
      <c r="H92" s="15"/>
      <c r="I92" s="15"/>
      <c r="J92" s="15"/>
      <c r="K92" s="2" t="s">
        <v>82</v>
      </c>
      <c r="L92" s="2"/>
      <c r="M92" s="2"/>
      <c r="N92" s="15"/>
      <c r="O92" s="21"/>
    </row>
  </sheetData>
  <mergeCells count="24">
    <mergeCell ref="K85:M85"/>
    <mergeCell ref="K87:M87"/>
    <mergeCell ref="L13:L14"/>
    <mergeCell ref="G13:G14"/>
    <mergeCell ref="K13:K14"/>
    <mergeCell ref="N11:N14"/>
    <mergeCell ref="O11:O14"/>
    <mergeCell ref="D13:D14"/>
    <mergeCell ref="E13:E14"/>
    <mergeCell ref="F13:F14"/>
    <mergeCell ref="H13:H14"/>
    <mergeCell ref="B11:B14"/>
    <mergeCell ref="C11:C14"/>
    <mergeCell ref="D11:H12"/>
    <mergeCell ref="I11:L12"/>
    <mergeCell ref="M11:M14"/>
    <mergeCell ref="I13:I14"/>
    <mergeCell ref="J13:J14"/>
    <mergeCell ref="B8:N8"/>
    <mergeCell ref="B1:O1"/>
    <mergeCell ref="B2:O2"/>
    <mergeCell ref="B3:O3"/>
    <mergeCell ref="B4:O4"/>
    <mergeCell ref="B7:N7"/>
  </mergeCells>
  <conditionalFormatting sqref="O16:O46">
    <cfRule type="cellIs" dxfId="1" priority="3" operator="between">
      <formula>84</formula>
      <formula>100</formula>
    </cfRule>
  </conditionalFormatting>
  <conditionalFormatting sqref="O48:O82">
    <cfRule type="cellIs" dxfId="0" priority="2" operator="between">
      <formula>84</formula>
      <formula>100</formula>
    </cfRule>
  </conditionalFormatting>
  <pageMargins left="0.70866141732283472" right="0.70866141732283472" top="0.39370078740157483" bottom="0.78740157480314965" header="0" footer="0"/>
  <pageSetup paperSize="5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Informasi</vt:lpstr>
      <vt:lpstr>Hitung Kuota Per Jalur</vt:lpstr>
      <vt:lpstr>Referensi</vt:lpstr>
      <vt:lpstr>Lembar Kerja Seleksi</vt:lpstr>
      <vt:lpstr>Hasil Seleksi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Pendidikan Tanjung Jabung Barat 2</dc:creator>
  <cp:lastModifiedBy>DInas Pendidikan Tanjung Jabung Barat 2</cp:lastModifiedBy>
  <cp:lastPrinted>2025-06-11T08:48:14Z</cp:lastPrinted>
  <dcterms:created xsi:type="dcterms:W3CDTF">2025-05-26T06:02:12Z</dcterms:created>
  <dcterms:modified xsi:type="dcterms:W3CDTF">2025-06-11T22:43:25Z</dcterms:modified>
</cp:coreProperties>
</file>